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1"/>
  <workbookPr defaultThemeVersion="166925"/>
  <mc:AlternateContent xmlns:mc="http://schemas.openxmlformats.org/markup-compatibility/2006">
    <mc:Choice Requires="x15">
      <x15ac:absPath xmlns:x15ac="http://schemas.microsoft.com/office/spreadsheetml/2010/11/ac" url="https://unhcr365.sharepoint.com/teams/DSPR-PPMT/Shared Documents/General/04 Programme Manual/2.0 GET Results/2.4 Implementation Monitoring and Project Adjustments/Repository/"/>
    </mc:Choice>
  </mc:AlternateContent>
  <xr:revisionPtr revIDLastSave="0" documentId="8_{72CE6881-3470-4A4C-880A-B489ACF8FD91}" xr6:coauthVersionLast="47" xr6:coauthVersionMax="47" xr10:uidLastSave="{00000000-0000-0000-0000-000000000000}"/>
  <bookViews>
    <workbookView xWindow="1845" yWindow="-16320" windowWidth="29040" windowHeight="15720" xr2:uid="{00000000-000D-0000-FFFF-FFFF00000000}"/>
  </bookViews>
  <sheets>
    <sheet name="PFR" sheetId="1" r:id="rId1"/>
    <sheet name="Sheet1" sheetId="2" state="hidden" r:id="rId2"/>
  </sheets>
  <definedNames>
    <definedName name="XDO_?XDOFIELD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2" i="1" l="1"/>
  <c r="AF62" i="1"/>
  <c r="AE62" i="1"/>
  <c r="AD62" i="1"/>
  <c r="U62" i="1"/>
  <c r="U63" i="1" s="1"/>
  <c r="D49" i="1" s="1"/>
  <c r="T62" i="1"/>
  <c r="T63" i="1" s="1"/>
  <c r="Z61" i="1"/>
  <c r="Y61" i="1"/>
  <c r="AA61" i="1" s="1"/>
  <c r="V61" i="1"/>
  <c r="Z60" i="1"/>
  <c r="Y60" i="1"/>
  <c r="AA60" i="1" s="1"/>
  <c r="V60" i="1"/>
  <c r="AC60" i="1" s="1"/>
  <c r="Z59" i="1"/>
  <c r="Y59" i="1"/>
  <c r="AA59" i="1" s="1"/>
  <c r="V59" i="1"/>
  <c r="AA58" i="1"/>
  <c r="Z58" i="1"/>
  <c r="Y58" i="1"/>
  <c r="V58" i="1"/>
  <c r="X58" i="1" s="1"/>
  <c r="Z57" i="1"/>
  <c r="Y57" i="1"/>
  <c r="AA57" i="1" s="1"/>
  <c r="V57" i="1"/>
  <c r="AB57" i="1" s="1"/>
  <c r="Z56" i="1"/>
  <c r="Y56" i="1"/>
  <c r="AA56" i="1" s="1"/>
  <c r="V56" i="1"/>
  <c r="Z55" i="1"/>
  <c r="Y55" i="1"/>
  <c r="AA55" i="1" s="1"/>
  <c r="V55" i="1"/>
  <c r="AB55" i="1" s="1"/>
  <c r="Z54" i="1"/>
  <c r="Y54" i="1"/>
  <c r="AA54" i="1" s="1"/>
  <c r="V54" i="1"/>
  <c r="X54" i="1" s="1"/>
  <c r="AG53" i="1"/>
  <c r="AF53" i="1"/>
  <c r="AF63" i="1" s="1"/>
  <c r="V53" i="1"/>
  <c r="AE52" i="1"/>
  <c r="AD52" i="1"/>
  <c r="Y52" i="1" s="1"/>
  <c r="V52" i="1"/>
  <c r="AC52" i="1" s="1"/>
  <c r="AE51" i="1"/>
  <c r="AD51" i="1"/>
  <c r="Y51" i="1" s="1"/>
  <c r="AC51" i="1"/>
  <c r="V51" i="1"/>
  <c r="X51" i="1" s="1"/>
  <c r="AE50" i="1"/>
  <c r="AD50" i="1"/>
  <c r="V50" i="1"/>
  <c r="AC50" i="1" s="1"/>
  <c r="AE49" i="1"/>
  <c r="AD49" i="1"/>
  <c r="Y49" i="1"/>
  <c r="AA49" i="1" s="1"/>
  <c r="X49" i="1"/>
  <c r="V49" i="1"/>
  <c r="AC49" i="1" s="1"/>
  <c r="AE48" i="1"/>
  <c r="AD48" i="1"/>
  <c r="V48" i="1"/>
  <c r="X48" i="1" s="1"/>
  <c r="AE47" i="1"/>
  <c r="AD47" i="1"/>
  <c r="V47" i="1"/>
  <c r="AC47" i="1" s="1"/>
  <c r="E47" i="1"/>
  <c r="D47" i="1"/>
  <c r="V45" i="1"/>
  <c r="AC45" i="1" s="1"/>
  <c r="AG43" i="1"/>
  <c r="AF43" i="1"/>
  <c r="AE43" i="1"/>
  <c r="AD43" i="1"/>
  <c r="U43" i="1"/>
  <c r="U44" i="1" s="1"/>
  <c r="D30" i="1" s="1"/>
  <c r="T43" i="1"/>
  <c r="T44" i="1" s="1"/>
  <c r="D29" i="1" s="1"/>
  <c r="Z42" i="1"/>
  <c r="Y42" i="1"/>
  <c r="AA42" i="1" s="1"/>
  <c r="V42" i="1"/>
  <c r="Z41" i="1"/>
  <c r="AC41" i="1" s="1"/>
  <c r="Y41" i="1"/>
  <c r="AA41" i="1" s="1"/>
  <c r="X41" i="1"/>
  <c r="V41" i="1"/>
  <c r="Z40" i="1"/>
  <c r="Y40" i="1"/>
  <c r="AA40" i="1" s="1"/>
  <c r="V40" i="1"/>
  <c r="Z39" i="1"/>
  <c r="Y39" i="1"/>
  <c r="AA39" i="1" s="1"/>
  <c r="V39" i="1"/>
  <c r="AC38" i="1"/>
  <c r="Z38" i="1"/>
  <c r="Y38" i="1"/>
  <c r="AA38" i="1" s="1"/>
  <c r="V38" i="1"/>
  <c r="Z37" i="1"/>
  <c r="Y37" i="1"/>
  <c r="AA37" i="1" s="1"/>
  <c r="V37" i="1"/>
  <c r="X37" i="1" s="1"/>
  <c r="Z36" i="1"/>
  <c r="Y36" i="1"/>
  <c r="AA36" i="1" s="1"/>
  <c r="V36" i="1"/>
  <c r="Z35" i="1"/>
  <c r="Y35" i="1"/>
  <c r="AA35" i="1" s="1"/>
  <c r="V35" i="1"/>
  <c r="AG34" i="1"/>
  <c r="AF34" i="1"/>
  <c r="X34" i="1"/>
  <c r="E35" i="1" s="1"/>
  <c r="V34" i="1"/>
  <c r="AE33" i="1"/>
  <c r="AD33" i="1"/>
  <c r="V33" i="1"/>
  <c r="AC33" i="1" s="1"/>
  <c r="AE32" i="1"/>
  <c r="AD32" i="1"/>
  <c r="V32" i="1"/>
  <c r="AE31" i="1"/>
  <c r="Y31" i="1" s="1"/>
  <c r="AA31" i="1" s="1"/>
  <c r="AD31" i="1"/>
  <c r="V31" i="1"/>
  <c r="AC31" i="1" s="1"/>
  <c r="AE30" i="1"/>
  <c r="AD30" i="1"/>
  <c r="X30" i="1"/>
  <c r="V30" i="1"/>
  <c r="AC30" i="1" s="1"/>
  <c r="AE29" i="1"/>
  <c r="AD29" i="1"/>
  <c r="V29" i="1"/>
  <c r="AE28" i="1"/>
  <c r="AD28" i="1"/>
  <c r="V28" i="1"/>
  <c r="AC28" i="1" s="1"/>
  <c r="E28" i="1"/>
  <c r="D28" i="1"/>
  <c r="X26" i="1"/>
  <c r="E34" i="1" s="1"/>
  <c r="V26" i="1"/>
  <c r="AC26" i="1" s="1"/>
  <c r="V24" i="1"/>
  <c r="V23" i="1"/>
  <c r="X23" i="1" s="1"/>
  <c r="V22" i="1"/>
  <c r="AG21" i="1"/>
  <c r="AF21" i="1"/>
  <c r="Z21" i="1" s="1"/>
  <c r="AC21" i="1" s="1"/>
  <c r="AE21" i="1"/>
  <c r="AD21" i="1"/>
  <c r="V21" i="1"/>
  <c r="X21" i="1" s="1"/>
  <c r="Z20" i="1"/>
  <c r="Y20" i="1"/>
  <c r="AA20" i="1" s="1"/>
  <c r="V20" i="1"/>
  <c r="Z19" i="1"/>
  <c r="Y19" i="1"/>
  <c r="AA19" i="1" s="1"/>
  <c r="V19" i="1"/>
  <c r="Z18" i="1"/>
  <c r="Y18" i="1"/>
  <c r="AA18" i="1" s="1"/>
  <c r="V18" i="1"/>
  <c r="AC17" i="1"/>
  <c r="Z17" i="1"/>
  <c r="Y17" i="1"/>
  <c r="AA17" i="1" s="1"/>
  <c r="V17" i="1"/>
  <c r="Z16" i="1"/>
  <c r="Y16" i="1"/>
  <c r="V16" i="1"/>
  <c r="AC16" i="1" s="1"/>
  <c r="Z15" i="1"/>
  <c r="Y15" i="1"/>
  <c r="AA15" i="1" s="1"/>
  <c r="V15" i="1"/>
  <c r="X15" i="1" s="1"/>
  <c r="AG13" i="1"/>
  <c r="AF13" i="1"/>
  <c r="AE13" i="1"/>
  <c r="AD13" i="1"/>
  <c r="AD22" i="1" s="1"/>
  <c r="V13" i="1"/>
  <c r="D7" i="1"/>
  <c r="AB42" i="1" l="1"/>
  <c r="Y28" i="1"/>
  <c r="AA28" i="1" s="1"/>
  <c r="AC56" i="1"/>
  <c r="AC59" i="1"/>
  <c r="AC61" i="1"/>
  <c r="X16" i="1"/>
  <c r="AB18" i="1"/>
  <c r="AC48" i="1"/>
  <c r="AB52" i="1"/>
  <c r="AB16" i="1"/>
  <c r="Y33" i="1"/>
  <c r="AA33" i="1" s="1"/>
  <c r="AC19" i="1"/>
  <c r="AB17" i="1"/>
  <c r="AB20" i="1"/>
  <c r="AB36" i="1"/>
  <c r="Y29" i="1"/>
  <c r="AA29" i="1" s="1"/>
  <c r="Y48" i="1"/>
  <c r="AA48" i="1" s="1"/>
  <c r="AA16" i="1"/>
  <c r="Y21" i="1"/>
  <c r="AA21" i="1" s="1"/>
  <c r="Y43" i="1"/>
  <c r="AA43" i="1" s="1"/>
  <c r="D36" i="1" s="1"/>
  <c r="Z13" i="1"/>
  <c r="AC13" i="1" s="1"/>
  <c r="AG22" i="1"/>
  <c r="AG23" i="1" s="1"/>
  <c r="AG24" i="1" s="1"/>
  <c r="AA51" i="1"/>
  <c r="AB51" i="1"/>
  <c r="X55" i="1"/>
  <c r="X57" i="1"/>
  <c r="X59" i="1"/>
  <c r="X60" i="1"/>
  <c r="X31" i="1"/>
  <c r="AC37" i="1"/>
  <c r="X47" i="1"/>
  <c r="J47" i="1" s="1"/>
  <c r="AB15" i="1"/>
  <c r="AE34" i="1"/>
  <c r="X17" i="1"/>
  <c r="J30" i="1" s="1"/>
  <c r="AC18" i="1"/>
  <c r="X28" i="1"/>
  <c r="J28" i="1" s="1"/>
  <c r="AB38" i="1"/>
  <c r="AB40" i="1"/>
  <c r="X42" i="1"/>
  <c r="AF44" i="1"/>
  <c r="Y50" i="1"/>
  <c r="AA50" i="1" s="1"/>
  <c r="AG63" i="1"/>
  <c r="Z63" i="1" s="1"/>
  <c r="AC55" i="1"/>
  <c r="AC57" i="1"/>
  <c r="AB60" i="1"/>
  <c r="AE22" i="1"/>
  <c r="Y22" i="1" s="1"/>
  <c r="AA22" i="1" s="1"/>
  <c r="AG44" i="1"/>
  <c r="AD53" i="1"/>
  <c r="AE53" i="1"/>
  <c r="AB56" i="1"/>
  <c r="AD34" i="1"/>
  <c r="Z34" i="1"/>
  <c r="AC42" i="1"/>
  <c r="X52" i="1"/>
  <c r="X56" i="1"/>
  <c r="AB59" i="1"/>
  <c r="AB61" i="1"/>
  <c r="Z62" i="1"/>
  <c r="Y30" i="1"/>
  <c r="Y32" i="1"/>
  <c r="AA32" i="1" s="1"/>
  <c r="AC36" i="1"/>
  <c r="V43" i="1"/>
  <c r="J48" i="1"/>
  <c r="AB54" i="1"/>
  <c r="AB58" i="1"/>
  <c r="AB37" i="1"/>
  <c r="AC39" i="1"/>
  <c r="AC35" i="1"/>
  <c r="AB41" i="1"/>
  <c r="AD23" i="1"/>
  <c r="V63" i="1"/>
  <c r="D48" i="1"/>
  <c r="AC34" i="1"/>
  <c r="AB30" i="1"/>
  <c r="AA30" i="1"/>
  <c r="X43" i="1"/>
  <c r="E36" i="1" s="1"/>
  <c r="AC15" i="1"/>
  <c r="X18" i="1"/>
  <c r="J31" i="1" s="1"/>
  <c r="X22" i="1"/>
  <c r="AF22" i="1"/>
  <c r="J26" i="1"/>
  <c r="AB28" i="1"/>
  <c r="X33" i="1"/>
  <c r="X36" i="1"/>
  <c r="X38" i="1"/>
  <c r="AB49" i="1"/>
  <c r="X50" i="1"/>
  <c r="J50" i="1" s="1"/>
  <c r="Z53" i="1"/>
  <c r="AC53" i="1" s="1"/>
  <c r="AC54" i="1"/>
  <c r="AC58" i="1"/>
  <c r="X61" i="1"/>
  <c r="V62" i="1"/>
  <c r="V44" i="1"/>
  <c r="AA52" i="1"/>
  <c r="X53" i="1"/>
  <c r="E54" i="1" s="1"/>
  <c r="X29" i="1"/>
  <c r="J29" i="1" s="1"/>
  <c r="X39" i="1"/>
  <c r="Z43" i="1"/>
  <c r="AC43" i="1" s="1"/>
  <c r="X13" i="1"/>
  <c r="X19" i="1"/>
  <c r="J51" i="1" s="1"/>
  <c r="AB31" i="1"/>
  <c r="X32" i="1"/>
  <c r="X35" i="1"/>
  <c r="Y13" i="1"/>
  <c r="AA13" i="1" s="1"/>
  <c r="AB19" i="1"/>
  <c r="AC20" i="1"/>
  <c r="AC29" i="1"/>
  <c r="AC32" i="1"/>
  <c r="AB35" i="1"/>
  <c r="AB39" i="1"/>
  <c r="AC40" i="1"/>
  <c r="AB50" i="1"/>
  <c r="X20" i="1"/>
  <c r="J52" i="1" s="1"/>
  <c r="X24" i="1"/>
  <c r="X40" i="1"/>
  <c r="X45" i="1"/>
  <c r="Y47" i="1"/>
  <c r="Y62" i="1"/>
  <c r="AA62" i="1" s="1"/>
  <c r="D55" i="1" s="1"/>
  <c r="AB33" i="1" l="1"/>
  <c r="J33" i="1"/>
  <c r="AB48" i="1"/>
  <c r="AB29" i="1"/>
  <c r="Y34" i="1"/>
  <c r="AA34" i="1" s="1"/>
  <c r="D35" i="1" s="1"/>
  <c r="AB21" i="1"/>
  <c r="AE23" i="1"/>
  <c r="Y23" i="1" s="1"/>
  <c r="AA23" i="1" s="1"/>
  <c r="AB13" i="1"/>
  <c r="J49" i="1"/>
  <c r="Y53" i="1"/>
  <c r="AA53" i="1" s="1"/>
  <c r="D54" i="1" s="1"/>
  <c r="Z44" i="1"/>
  <c r="AC44" i="1" s="1"/>
  <c r="J32" i="1"/>
  <c r="AB32" i="1"/>
  <c r="E50" i="1"/>
  <c r="D50" i="1"/>
  <c r="X63" i="1"/>
  <c r="E56" i="1" s="1"/>
  <c r="AC63" i="1"/>
  <c r="X44" i="1"/>
  <c r="E37" i="1" s="1"/>
  <c r="E31" i="1"/>
  <c r="D31" i="1"/>
  <c r="D8" i="1" s="1"/>
  <c r="AB62" i="1"/>
  <c r="AC62" i="1"/>
  <c r="X62" i="1"/>
  <c r="E55" i="1" s="1"/>
  <c r="E53" i="1"/>
  <c r="J45" i="1"/>
  <c r="AB43" i="1"/>
  <c r="AB47" i="1"/>
  <c r="AA47" i="1"/>
  <c r="AD24" i="1"/>
  <c r="AD45" i="1"/>
  <c r="AD26" i="1"/>
  <c r="Z22" i="1"/>
  <c r="AF23" i="1"/>
  <c r="AB34" i="1" l="1"/>
  <c r="AE26" i="1"/>
  <c r="AE44" i="1" s="1"/>
  <c r="AE45" i="1"/>
  <c r="AE63" i="1" s="1"/>
  <c r="AE24" i="1"/>
  <c r="Y24" i="1" s="1"/>
  <c r="AA24" i="1" s="1"/>
  <c r="AB53" i="1"/>
  <c r="D51" i="1"/>
  <c r="AC22" i="1"/>
  <c r="AB22" i="1"/>
  <c r="AD44" i="1"/>
  <c r="AD63" i="1"/>
  <c r="D32" i="1"/>
  <c r="D11" i="1" s="1"/>
  <c r="Z23" i="1"/>
  <c r="AF24" i="1"/>
  <c r="Z24" i="1" s="1"/>
  <c r="Y44" i="1" l="1"/>
  <c r="AA44" i="1" s="1"/>
  <c r="D37" i="1" s="1"/>
  <c r="Y26" i="1"/>
  <c r="AA26" i="1" s="1"/>
  <c r="D34" i="1" s="1"/>
  <c r="Y45" i="1"/>
  <c r="AA45" i="1" s="1"/>
  <c r="D53" i="1" s="1"/>
  <c r="Y63" i="1"/>
  <c r="AA63" i="1" s="1"/>
  <c r="D56" i="1" s="1"/>
  <c r="AB24" i="1"/>
  <c r="AC24" i="1"/>
  <c r="AB23" i="1"/>
  <c r="AC23" i="1"/>
  <c r="AB63" i="1" l="1"/>
  <c r="AB44" i="1"/>
  <c r="AB26" i="1"/>
  <c r="AB45" i="1"/>
  <c r="D9" i="1"/>
  <c r="F9" i="1" s="1"/>
  <c r="E51" i="1"/>
  <c r="E32" i="1"/>
  <c r="D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Viola Caracciolo</author>
    <author>Phoebe Goodwin</author>
  </authors>
  <commentList>
    <comment ref="N1" authorId="0" shapeId="0" xr:uid="{00000000-0006-0000-0000-000001000000}">
      <text>
        <r>
          <rPr>
            <sz val="11"/>
            <color theme="1"/>
            <rFont val="Calibri"/>
            <family val="2"/>
            <scheme val="minor"/>
          </rPr>
          <t xml:space="preserve">IMPORTANT: remember to check that the value of the instalment requested/approved does not bring the cumulative prepayment value to exceed the overall value of the budget.
IMPORTANT : pensez à vérifier que la valeur de l'installation demandée/approuvée n'amène pas la valeur cumulée du prépaiement à dépasser la valeur globale du budget.
IMPORTANTE: recuerde comprobar que el valor de la instalación solicitada/aprobada no haga que el valor acumulado del prepago supere el valor global del presupuesto.
</t>
        </r>
      </text>
    </comment>
    <comment ref="O1" authorId="0" shapeId="0" xr:uid="{00000000-0006-0000-0000-000002000000}">
      <text>
        <r>
          <rPr>
            <sz val="11"/>
            <color theme="1"/>
            <rFont val="Calibri"/>
            <family val="2"/>
            <scheme val="minor"/>
          </rPr>
          <t>IMPORTANT: please remember to put the date and check that the date is in the correct financial period.
IMPORTANT : n'oubliez pas de mettre la date et de vérifier que la date se situe dans la bonne période financière.
IMPORTANTE: recuerde poner la fecha y comprobar que la fecha esté en el ejercicio económico correcto.</t>
        </r>
      </text>
    </comment>
    <comment ref="S1" authorId="0" shapeId="0" xr:uid="{00000000-0006-0000-0000-000003000000}">
      <text>
        <r>
          <rPr>
            <sz val="11"/>
            <color theme="1"/>
            <rFont val="Calibri"/>
            <family val="2"/>
            <scheme val="minor"/>
          </rPr>
          <t xml:space="preserve">IMPORTANT: remember to check that the value of the instalment requested/approved does not bring the cumulative prepayment value to exceed the overall value of the budget.
IMPORTANT : pensez à vérifier que la valeur de l'installation demandée/approuvée n'amène pas la valeur cumulée du prépaiement à dépasser la valeur globale du budget.
IMPORTANTE: recuerde comprobar que el valor de la instalación solicitada/aprobada no haga que el valor acumulado del prepago supere el valor global del presupuesto.
</t>
        </r>
      </text>
    </comment>
    <comment ref="T1" authorId="0" shapeId="0" xr:uid="{00000000-0006-0000-0000-000004000000}">
      <text>
        <r>
          <rPr>
            <sz val="11"/>
            <color theme="1"/>
            <rFont val="Calibri"/>
            <family val="2"/>
            <scheme val="minor"/>
          </rPr>
          <t>IMPORTANT: please remember to put the date and check that the date is in the correct financial period.
IMPORTANT : n'oubliez pas de mettre la date et de vérifier que la date se situe dans la bonne période financière.
IMPORTANTE: recuerde poner la fecha y comprobar que la fecha esté en el ejercicio económico correcto.</t>
        </r>
      </text>
    </comment>
    <comment ref="C4" authorId="0" shapeId="0" xr:uid="{00000000-0006-0000-0000-000005000000}">
      <text>
        <r>
          <rPr>
            <sz val="11"/>
            <color theme="1"/>
            <rFont val="Calibri"/>
            <family val="2"/>
            <scheme val="minor"/>
          </rPr>
          <t xml:space="preserve">IMPORTANT: this code determines in which bank account the prepayments will be paid.
IMPORTANT: ce code détermine sur quel compte bancaire les acomptes seront payés.
IMPORTANTE: este código determina en qué cuenta bancaria se pagarán los prepagos.
</t>
        </r>
      </text>
    </comment>
    <comment ref="F9" authorId="1" shapeId="0" xr:uid="{185AA30B-439D-4CE7-8B4D-E29BC71A6659}">
      <text>
        <r>
          <rPr>
            <b/>
            <sz val="9"/>
            <color indexed="81"/>
            <rFont val="Tahoma"/>
            <family val="2"/>
          </rPr>
          <t xml:space="preserve">Cell F9:
</t>
        </r>
        <r>
          <rPr>
            <sz val="9"/>
            <color indexed="81"/>
            <rFont val="Tahoma"/>
            <family val="2"/>
          </rPr>
          <t>If the Total Paid Year To Date (YTD) is less than the Total Current Amount then this cell will read as "Equal or Below Budget" in green. 
If the Total Paid Year To Date (YTD) is greater than the Total Current Amount then this cell will read as "Exceeds Budget" in red.</t>
        </r>
      </text>
    </comment>
    <comment ref="L9" authorId="0" shapeId="0" xr:uid="{00000000-0006-0000-0000-000006000000}">
      <text>
        <r>
          <rPr>
            <sz val="11"/>
            <color theme="1"/>
            <rFont val="Calibri"/>
            <family val="2"/>
            <scheme val="minor"/>
          </rPr>
          <t xml:space="preserve">If this is the final PRF, please remember to select YES
S'il s'agit du PRF final, n'oubliez pas de sélectionner OUI
Si este es el PRF final, recuerde seleccionar SÍ
</t>
        </r>
      </text>
    </comment>
    <comment ref="R12" authorId="0" shapeId="0" xr:uid="{00000000-0006-0000-0000-000007000000}">
      <text>
        <r>
          <rPr>
            <sz val="11"/>
            <color theme="1"/>
            <rFont val="Calibri"/>
            <family val="2"/>
            <scheme val="minor"/>
          </rPr>
          <t xml:space="preserve">IMPORTANT: it is not mandatory that this column be completed.  It can be used at the convenience of the Partner to, for example, reference a document that explains in greater detail the calculations underlying one or more values or to reference an account/budget code that the Partner uses in its own chart of accounts to assist later in reporting expenses, in conducting verifications and audits
IMPORTANT: code de coût de référence partenaire:  Il n’est pas obligatoire de remplir cette colonne.  Il peut être utilisé à la convenance du Partenaire pour, par exemple, référencer un document qui explique plus en détail les calculs sous-jacents à une ou plusieurs valeurs ou pour faire référence à un code de compte/budget que le Partenaire utilise dans son propre plan comptable pour aider ultérieurement à déclarer les dépenses, à effectuer des vérifications et des audits.
IMPORTANTE: código de costo de referencia para socios:  No es obligatorio que se complete esta columna.  Se puede utilizar a conveniencia del Socio para, por ejemplo, hacer referencia a un documento que explique con mayor detalle los cálculos subyacentes a uno o más valores o para hacer referencia a un código de cuenta/presupuesto que el Socio utiliza en su propio plan de cuentas para ayudar más adelante en la presentación de informes de gastos, en la realización de verificaciones y auditorías.
</t>
        </r>
      </text>
    </comment>
    <comment ref="C37" authorId="0" shapeId="0" xr:uid="{00000000-0006-0000-0000-000008000000}">
      <text>
        <r>
          <rPr>
            <sz val="11"/>
            <color theme="1"/>
            <rFont val="Calibri"/>
            <family val="2"/>
            <scheme val="minor"/>
          </rPr>
          <t xml:space="preserve">The total accumulated expenses YTD should not exceed current financial plan including reallocation.
Le total des dépenses accumulées depuis le début de l'année ne doit pas dépasser le plan financier actuel, compris la réaffectation.
El total de gastos acumulados hasta la fecha no debe exceder el plan financiero actual, incluida la reasignación.
</t>
        </r>
      </text>
    </comment>
    <comment ref="C56" authorId="0" shapeId="0" xr:uid="{77E9FBE3-BD99-4888-87FA-C0177F918B0F}">
      <text>
        <r>
          <rPr>
            <sz val="11"/>
            <color theme="1"/>
            <rFont val="Calibri"/>
            <family val="2"/>
            <scheme val="minor"/>
          </rPr>
          <t xml:space="preserve">The total accumulated expenses YTD should not exceed current financial plan including reallocation.
Le total des dépenses accumulées depuis le début de l'année ne doit pas dépasser le plan financier actuel, compris la réaffectation.
El total de gastos acumulados hasta la fecha no debe exceder el plan financiero actual, incluida la reasignación.
</t>
        </r>
      </text>
    </comment>
  </commentList>
</comments>
</file>

<file path=xl/sharedStrings.xml><?xml version="1.0" encoding="utf-8"?>
<sst xmlns="http://schemas.openxmlformats.org/spreadsheetml/2006/main" count="308" uniqueCount="181">
  <si>
    <t>PPA Number</t>
  </si>
  <si>
    <t>44041Y24M211830</t>
  </si>
  <si>
    <t>Requested</t>
  </si>
  <si>
    <t>Approved</t>
  </si>
  <si>
    <t>Execution Date (DD/MM/YYYY)</t>
  </si>
  <si>
    <t>Legend</t>
  </si>
  <si>
    <t xml:space="preserve">Partner Name </t>
  </si>
  <si>
    <t>WORLD VISION INTERNATIONAL- CHILE</t>
  </si>
  <si>
    <t>Prepayment 1</t>
  </si>
  <si>
    <t>01/01/2024</t>
  </si>
  <si>
    <t>Prepayment 7</t>
  </si>
  <si>
    <t>Filled in by the Partner</t>
  </si>
  <si>
    <t>Budget Year</t>
  </si>
  <si>
    <t>Prepayment 2</t>
  </si>
  <si>
    <t>20/05/2024</t>
  </si>
  <si>
    <t>Prepayment 8</t>
  </si>
  <si>
    <t>Filled in by UNHCR</t>
  </si>
  <si>
    <t>Partner ERP Site</t>
  </si>
  <si>
    <t>P-CLSANTIAGO01</t>
  </si>
  <si>
    <t>Prepayment 3</t>
  </si>
  <si>
    <t>Prepayment 9</t>
  </si>
  <si>
    <t>Approved Value automatically filled when verified</t>
  </si>
  <si>
    <t>International NGO</t>
  </si>
  <si>
    <t>Operation</t>
  </si>
  <si>
    <t>ARG</t>
  </si>
  <si>
    <t>Prepayment 4</t>
  </si>
  <si>
    <t>Prepayment 10</t>
  </si>
  <si>
    <t>System Defined / Locked Cells</t>
  </si>
  <si>
    <t>National NGO</t>
  </si>
  <si>
    <t>Currency</t>
  </si>
  <si>
    <t>CLP</t>
  </si>
  <si>
    <t>Prepayment 5</t>
  </si>
  <si>
    <t>Prepayment 11</t>
  </si>
  <si>
    <t>UN (A)</t>
  </si>
  <si>
    <t>Total Negotiated Budget = Cell S24 (TOTAL for Column S)</t>
  </si>
  <si>
    <t>Prepayment 6</t>
  </si>
  <si>
    <t>Prepayment 12</t>
  </si>
  <si>
    <t>UN (B)</t>
  </si>
  <si>
    <t>Total Current Amount = Cell V24 (TOTAL for Column V)</t>
  </si>
  <si>
    <t>Government</t>
  </si>
  <si>
    <t>Total Paid Year To Date (YTD) = Cell AA24 (TOTAL for Column AA)</t>
  </si>
  <si>
    <t>Final PFR</t>
  </si>
  <si>
    <t>Yes</t>
  </si>
  <si>
    <r>
      <t xml:space="preserve">Remaining Balance After PFR = Current Budget (Incl Reallocation) - Total Paid Year To Date (YTD) </t>
    </r>
    <r>
      <rPr>
        <b/>
        <i/>
        <sz val="9"/>
        <color theme="0"/>
        <rFont val="Calibri Light"/>
        <family val="2"/>
        <scheme val="major"/>
      </rPr>
      <t>within this table</t>
    </r>
  </si>
  <si>
    <t>Current Budget (Incl Reallocation) = Cell AC24 (TOTAL for Column AC)</t>
  </si>
  <si>
    <t>UNHCR Project Financial Report - SAMPLE (includes explanations for formulas in some headings)</t>
  </si>
  <si>
    <t xml:space="preserve">Account </t>
  </si>
  <si>
    <t xml:space="preserve">Account Description </t>
  </si>
  <si>
    <t>Partner Reference Cost Code</t>
  </si>
  <si>
    <t>Financial Plan</t>
  </si>
  <si>
    <t>Amendments</t>
  </si>
  <si>
    <t>Reallocation</t>
  </si>
  <si>
    <t>Current Financial Plan = S + T + U</t>
  </si>
  <si>
    <t>Accumulated Expenses YTD</t>
  </si>
  <si>
    <t>Remaining Balance = V - W</t>
  </si>
  <si>
    <t>Agreed Actuals (when AD = AE)</t>
  </si>
  <si>
    <t>Agreed Reallocation (when AF = AG)</t>
  </si>
  <si>
    <t xml:space="preserve"> YTD (Including PFR) = W + Y</t>
  </si>
  <si>
    <t>Remaining Balance After PFR = V + Z - W - Y</t>
  </si>
  <si>
    <t>Current Financial Plan (Including Reallocation) = V + Z</t>
  </si>
  <si>
    <t>Partner Proposed Actuals</t>
  </si>
  <si>
    <t>UNHCR Proposed Actuals</t>
  </si>
  <si>
    <t>Partner Proposed Reallocation</t>
  </si>
  <si>
    <t>UNHCR Proposed Reallocation</t>
  </si>
  <si>
    <t>Total Output Values</t>
  </si>
  <si>
    <t>PFR - UNHCR Comments</t>
  </si>
  <si>
    <t>PFR - Partner Comments</t>
  </si>
  <si>
    <t>Direct Shared</t>
  </si>
  <si>
    <t>611111</t>
  </si>
  <si>
    <t>PTR-Partner - Staff - DS</t>
  </si>
  <si>
    <t>611113</t>
  </si>
  <si>
    <t>PTR-Partner - Equipment - DS</t>
  </si>
  <si>
    <t>611115</t>
  </si>
  <si>
    <t>PTR-Partner - Contracts with individuals - DS</t>
  </si>
  <si>
    <t>611116</t>
  </si>
  <si>
    <t>PTR-Partner - Contracts with nonindividuals - DS</t>
  </si>
  <si>
    <t>611117</t>
  </si>
  <si>
    <t>PTR-Partner - Travel - DS</t>
  </si>
  <si>
    <t>611119</t>
  </si>
  <si>
    <t>PTR-Partner - Operating Direct - DS</t>
  </si>
  <si>
    <t>Total Direct Shared Values</t>
  </si>
  <si>
    <t xml:space="preserve">Total </t>
  </si>
  <si>
    <t xml:space="preserve">Indirect Support </t>
  </si>
  <si>
    <t>611120</t>
  </si>
  <si>
    <t>PTR-Partner - Indirect Support - IS</t>
  </si>
  <si>
    <t>PSC%</t>
  </si>
  <si>
    <t>Total including PSC</t>
  </si>
  <si>
    <t>MC4C00A10R</t>
  </si>
  <si>
    <t>Forcibly displaced people acquire increased knowledge/skills related to employability and entrepreneurship. - CHL-TAR-XXX-LAM-01</t>
  </si>
  <si>
    <t>ID</t>
  </si>
  <si>
    <t>Amount</t>
  </si>
  <si>
    <t>%</t>
  </si>
  <si>
    <r>
      <t xml:space="preserve">Financial Plan </t>
    </r>
    <r>
      <rPr>
        <b/>
        <sz val="9"/>
        <color theme="1"/>
        <rFont val="Calibri Light"/>
        <family val="2"/>
        <scheme val="major"/>
      </rPr>
      <t>= Total Output Value incl. PSC from Column S "Financial Plan"</t>
    </r>
  </si>
  <si>
    <t>DS1</t>
  </si>
  <si>
    <r>
      <t xml:space="preserve">Previous Amendments </t>
    </r>
    <r>
      <rPr>
        <b/>
        <sz val="9"/>
        <color theme="1"/>
        <rFont val="Calibri Light"/>
        <family val="2"/>
        <scheme val="major"/>
      </rPr>
      <t xml:space="preserve">= Total Output Value incl. PSC from Column T "Amendments" </t>
    </r>
  </si>
  <si>
    <t>AMD</t>
  </si>
  <si>
    <t>DS2</t>
  </si>
  <si>
    <r>
      <t xml:space="preserve">Previous Reallocation </t>
    </r>
    <r>
      <rPr>
        <b/>
        <sz val="9"/>
        <color theme="1"/>
        <rFont val="Calibri Light"/>
        <family val="2"/>
        <scheme val="major"/>
      </rPr>
      <t xml:space="preserve">= Total Output Value incl. PSC from Column U "Reallocation" </t>
    </r>
  </si>
  <si>
    <t>REAL</t>
  </si>
  <si>
    <t>DS3</t>
  </si>
  <si>
    <r>
      <t>Current Financial Plan</t>
    </r>
    <r>
      <rPr>
        <b/>
        <sz val="9"/>
        <color theme="1"/>
        <rFont val="Calibri Light"/>
        <family val="2"/>
        <scheme val="major"/>
      </rPr>
      <t xml:space="preserve"> = Total Output Value incl. PSC from Column V "Current Financial Plan" </t>
    </r>
  </si>
  <si>
    <t>CB</t>
  </si>
  <si>
    <t>DS4</t>
  </si>
  <si>
    <r>
      <t xml:space="preserve">Current Financial Plan (Including Reallocation) </t>
    </r>
    <r>
      <rPr>
        <b/>
        <sz val="9"/>
        <color theme="1"/>
        <rFont val="Calibri Light"/>
        <family val="2"/>
        <scheme val="major"/>
      </rPr>
      <t>= Total Output Value incl. PSC from Column AC "Current Financial Plan (Including Reallocation)"</t>
    </r>
  </si>
  <si>
    <t>CBR</t>
  </si>
  <si>
    <t>DS5</t>
  </si>
  <si>
    <t>Paid = Column AA "YTD (Including PFR)"</t>
  </si>
  <si>
    <t>Available = Column X "Remaining Balance"</t>
  </si>
  <si>
    <t>DS6</t>
  </si>
  <si>
    <r>
      <t xml:space="preserve">Paid Indirect Shared = </t>
    </r>
    <r>
      <rPr>
        <b/>
        <sz val="9"/>
        <color theme="1"/>
        <rFont val="Calibri Light"/>
        <family val="2"/>
        <scheme val="major"/>
      </rPr>
      <t xml:space="preserve">Total Indirect for this output </t>
    </r>
  </si>
  <si>
    <t>PAID</t>
  </si>
  <si>
    <r>
      <t xml:space="preserve">Paid Direct Shared: PAID </t>
    </r>
    <r>
      <rPr>
        <b/>
        <sz val="9"/>
        <color theme="1"/>
        <rFont val="Calibri Light"/>
        <family val="2"/>
        <scheme val="major"/>
      </rPr>
      <t>= Total DS for this output</t>
    </r>
  </si>
  <si>
    <t>OPC</t>
  </si>
  <si>
    <t>611101</t>
  </si>
  <si>
    <t>PTR-Partner - Staff - DP</t>
  </si>
  <si>
    <r>
      <t xml:space="preserve">Paid Outputs </t>
    </r>
    <r>
      <rPr>
        <b/>
        <sz val="9"/>
        <color theme="1"/>
        <rFont val="Calibri Light"/>
        <family val="2"/>
        <scheme val="major"/>
      </rPr>
      <t xml:space="preserve">= Total DP for this output </t>
    </r>
  </si>
  <si>
    <t>611102</t>
  </si>
  <si>
    <t>PTR-Partner - Supplies for distribution - DP</t>
  </si>
  <si>
    <r>
      <t xml:space="preserve">Accumulated Expenses YTD </t>
    </r>
    <r>
      <rPr>
        <b/>
        <sz val="9"/>
        <color theme="1"/>
        <rFont val="Calibri Light"/>
        <family val="2"/>
        <scheme val="major"/>
      </rPr>
      <t xml:space="preserve">= Total Output Value incl. PSC </t>
    </r>
  </si>
  <si>
    <t>611103</t>
  </si>
  <si>
    <t>PTR-Partner - Equipment - DP</t>
  </si>
  <si>
    <t>Expenditure Organization / Location</t>
  </si>
  <si>
    <t>CHL-TAR-XXX-LAM-01</t>
  </si>
  <si>
    <t>611104</t>
  </si>
  <si>
    <t>PTR-Partner - Grants to downstream partners - DP</t>
  </si>
  <si>
    <t>611105</t>
  </si>
  <si>
    <t>PTR-Partner - Contracts with individuals - DP</t>
  </si>
  <si>
    <t>611106</t>
  </si>
  <si>
    <t>PTR-Partner - Contracts with nonindividuals - DP</t>
  </si>
  <si>
    <t>611107</t>
  </si>
  <si>
    <t>PTR-Partner - Travel - DP</t>
  </si>
  <si>
    <t>611108</t>
  </si>
  <si>
    <t>PTR-Partner - Cash Transfers to vulnerable persons - DP</t>
  </si>
  <si>
    <t>Total Output Value</t>
  </si>
  <si>
    <t>TOTAL</t>
  </si>
  <si>
    <t>HC4C00810M</t>
  </si>
  <si>
    <t>Forcibly displaced people are provided with multipurpose grants. - CHL-SAN-XXX-LAM-01</t>
  </si>
  <si>
    <t>CHL-SAN-XXX-LAM-01</t>
  </si>
  <si>
    <t>OPSBudgetLineGuid</t>
  </si>
  <si>
    <t>ABCCode</t>
  </si>
  <si>
    <t>BudgetYear</t>
  </si>
  <si>
    <t>OutcomeStatement</t>
  </si>
  <si>
    <t>OutcomeArea</t>
  </si>
  <si>
    <t>OutputStatement</t>
  </si>
  <si>
    <t>OutputStatementDesc</t>
  </si>
  <si>
    <t>OutputStatementCode</t>
  </si>
  <si>
    <t>BudgetCategory</t>
  </si>
  <si>
    <t>CostCenter</t>
  </si>
  <si>
    <t>CostCenterName</t>
  </si>
  <si>
    <t>Implementer</t>
  </si>
  <si>
    <t>ImplementerDescription</t>
  </si>
  <si>
    <t>AccountCode</t>
  </si>
  <si>
    <t>Account</t>
  </si>
  <si>
    <t>ExpenditureOrg</t>
  </si>
  <si>
    <t>Site ID/Code</t>
  </si>
  <si>
    <t>SiteName</t>
  </si>
  <si>
    <t>PPANumber</t>
  </si>
  <si>
    <t>Prepayment1</t>
  </si>
  <si>
    <t>Prepayment2</t>
  </si>
  <si>
    <t>Prepayment3</t>
  </si>
  <si>
    <t>Prepayment4</t>
  </si>
  <si>
    <t>Prepayment5</t>
  </si>
  <si>
    <t>Prepayment6</t>
  </si>
  <si>
    <t xml:space="preserve">PartnershipAgreementScopeGuid </t>
  </si>
  <si>
    <t xml:space="preserve">PROMSIntegrationNumber </t>
  </si>
  <si>
    <t>PROMSIntegrationStatus</t>
  </si>
  <si>
    <t>d0329458-b99f-ee11-8925-6045bd8ae362</t>
  </si>
  <si>
    <t>ARG MC ABC</t>
  </si>
  <si>
    <t>13. Outcome Area: Self Reliance, Economic Inclusion and Livelihoods</t>
  </si>
  <si>
    <t>OA13: Livelihood</t>
  </si>
  <si>
    <t>10R</t>
  </si>
  <si>
    <t>OPS</t>
  </si>
  <si>
    <t>44041</t>
  </si>
  <si>
    <t>Chile, Santiago</t>
  </si>
  <si>
    <t>0000211830</t>
  </si>
  <si>
    <t>3.00000054562806E14</t>
  </si>
  <si>
    <t>28216a60-26a0-ee11-8925-6045bd8ae362</t>
  </si>
  <si>
    <t>e4f03408-b983-ee11-8925-6045bd8ae600</t>
  </si>
  <si>
    <t>8. Outcome Area: Well-Being and Basic Needs</t>
  </si>
  <si>
    <t>OA8: Well-being</t>
  </si>
  <si>
    <t>10M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</si>
</sst>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 #,##0.00_ ;_ * \-#,##0.00_ ;_ * &quot;-&quot;??_ ;_ @_ "/>
  </numFmts>
  <fonts count="21">
    <font>
      <sz val="11"/>
      <color theme="1"/>
      <name val="Calibri"/>
      <family val="2"/>
      <scheme val="minor"/>
    </font>
    <font>
      <sz val="9"/>
      <name val="Calibri"/>
      <family val="2"/>
    </font>
    <font>
      <sz val="11"/>
      <color theme="1"/>
      <name val="Calibri"/>
      <family val="2"/>
      <scheme val="minor"/>
    </font>
    <font>
      <sz val="11"/>
      <color theme="0"/>
      <name val="Calibri"/>
      <family val="2"/>
      <scheme val="minor"/>
    </font>
    <font>
      <sz val="11"/>
      <color theme="1"/>
      <name val="Anonymous Pro"/>
      <family val="2"/>
    </font>
    <font>
      <sz val="9"/>
      <color theme="1"/>
      <name val="Calibri Light"/>
      <family val="2"/>
      <scheme val="major"/>
    </font>
    <font>
      <b/>
      <sz val="9"/>
      <color theme="0"/>
      <name val="Calibri Light"/>
      <family val="2"/>
      <scheme val="major"/>
    </font>
    <font>
      <b/>
      <sz val="9"/>
      <color theme="1"/>
      <name val="Calibri Light"/>
      <family val="2"/>
      <scheme val="major"/>
    </font>
    <font>
      <sz val="9"/>
      <color theme="0"/>
      <name val="Calibri Light"/>
      <family val="2"/>
      <scheme val="major"/>
    </font>
    <font>
      <sz val="9"/>
      <color rgb="FFFF0000"/>
      <name val="Calibri Light"/>
      <family val="2"/>
      <scheme val="major"/>
    </font>
    <font>
      <b/>
      <sz val="9"/>
      <name val="Calibri Light"/>
      <family val="2"/>
      <scheme val="major"/>
    </font>
    <font>
      <b/>
      <sz val="24"/>
      <color rgb="FF4472C4"/>
      <name val="Calibri Light"/>
      <family val="2"/>
      <scheme val="major"/>
    </font>
    <font>
      <sz val="9"/>
      <color theme="1"/>
      <name val="Calibri"/>
      <family val="2"/>
      <scheme val="minor"/>
    </font>
    <font>
      <b/>
      <sz val="9"/>
      <color rgb="FFFFFFFF"/>
      <name val="Calibri"/>
      <family val="2"/>
    </font>
    <font>
      <sz val="9"/>
      <color rgb="FF000000"/>
      <name val="Calibri"/>
      <family val="2"/>
    </font>
    <font>
      <sz val="11"/>
      <color rgb="FFFF0000"/>
      <name val="Anonymous Pro"/>
      <family val="2"/>
    </font>
    <font>
      <sz val="9"/>
      <color theme="1"/>
      <name val="Calibri"/>
      <family val="2"/>
    </font>
    <font>
      <b/>
      <sz val="9"/>
      <color theme="0"/>
      <name val="Calibri"/>
      <family val="2"/>
    </font>
    <font>
      <b/>
      <i/>
      <sz val="9"/>
      <color theme="0"/>
      <name val="Calibri Light"/>
      <family val="2"/>
      <scheme val="major"/>
    </font>
    <font>
      <sz val="9"/>
      <color indexed="81"/>
      <name val="Tahoma"/>
      <family val="2"/>
    </font>
    <font>
      <b/>
      <sz val="9"/>
      <color indexed="81"/>
      <name val="Tahoma"/>
      <family val="2"/>
    </font>
  </fonts>
  <fills count="32">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theme="8"/>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bgColor indexed="64"/>
      </patternFill>
    </fill>
    <fill>
      <patternFill patternType="solid">
        <fgColor rgb="FFFFC000"/>
        <bgColor indexed="64"/>
      </patternFill>
    </fill>
    <fill>
      <patternFill patternType="solid">
        <fgColor rgb="FFED7D31"/>
        <bgColor indexed="64"/>
      </patternFill>
    </fill>
    <fill>
      <patternFill patternType="solid">
        <fgColor theme="5" tint="0.79998168889431442"/>
        <bgColor indexed="64"/>
      </patternFill>
    </fill>
    <fill>
      <patternFill patternType="solid">
        <fgColor theme="9"/>
        <bgColor indexed="64"/>
      </patternFill>
    </fill>
    <fill>
      <patternFill patternType="solid">
        <fgColor rgb="FF808080"/>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CCFFCC"/>
        <bgColor indexed="64"/>
      </patternFill>
    </fill>
    <fill>
      <patternFill patternType="solid">
        <fgColor theme="7"/>
        <bgColor indexed="64"/>
      </patternFill>
    </fill>
    <fill>
      <patternFill patternType="solid">
        <fgColor theme="5"/>
        <bgColor indexed="64"/>
      </patternFill>
    </fill>
    <fill>
      <patternFill patternType="solid">
        <fgColor rgb="FFFFFF00"/>
        <bgColor indexed="64"/>
      </patternFill>
    </fill>
    <fill>
      <patternFill patternType="solid">
        <fgColor theme="2" tint="-0.249977111117893"/>
        <bgColor indexed="64"/>
      </patternFill>
    </fill>
    <fill>
      <patternFill patternType="solid">
        <fgColor rgb="FF595959"/>
        <bgColor rgb="FF000000"/>
      </patternFill>
    </fill>
    <fill>
      <patternFill patternType="solid">
        <fgColor rgb="FFBFBFBF"/>
        <bgColor rgb="FF000000"/>
      </patternFill>
    </fill>
    <fill>
      <patternFill patternType="solid">
        <fgColor rgb="FF0D0D0D"/>
        <bgColor rgb="FF000000"/>
      </patternFill>
    </fill>
    <fill>
      <patternFill patternType="solid">
        <fgColor rgb="FF808080"/>
        <bgColor rgb="FF000000"/>
      </patternFill>
    </fill>
    <fill>
      <patternFill patternType="solid">
        <fgColor rgb="FF000000"/>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8">
    <xf numFmtId="0" fontId="0" fillId="0" borderId="0"/>
    <xf numFmtId="0" fontId="3" fillId="2" borderId="0"/>
    <xf numFmtId="0" fontId="3" fillId="3" borderId="0"/>
    <xf numFmtId="0" fontId="3" fillId="4" borderId="0"/>
    <xf numFmtId="0" fontId="3" fillId="6" borderId="0"/>
    <xf numFmtId="0" fontId="3" fillId="5" borderId="0"/>
    <xf numFmtId="164" fontId="2" fillId="0" borderId="0"/>
    <xf numFmtId="0" fontId="4" fillId="0" borderId="0"/>
  </cellStyleXfs>
  <cellXfs count="259">
    <xf numFmtId="0" fontId="0" fillId="0" borderId="0" xfId="0"/>
    <xf numFmtId="0" fontId="5" fillId="8" borderId="0" xfId="0" applyFont="1" applyFill="1"/>
    <xf numFmtId="0" fontId="6" fillId="2" borderId="3" xfId="1" applyFont="1" applyBorder="1" applyAlignment="1">
      <alignment horizontal="left" vertical="center" wrapText="1"/>
    </xf>
    <xf numFmtId="0" fontId="5" fillId="0" borderId="0" xfId="0" applyFont="1"/>
    <xf numFmtId="0" fontId="5" fillId="8" borderId="0" xfId="0" applyFont="1" applyFill="1" applyAlignment="1">
      <alignment horizontal="center"/>
    </xf>
    <xf numFmtId="0" fontId="7" fillId="12" borderId="6" xfId="0" applyFont="1" applyFill="1" applyBorder="1" applyAlignment="1">
      <alignment horizontal="center"/>
    </xf>
    <xf numFmtId="0" fontId="7" fillId="12" borderId="12" xfId="0" applyFont="1" applyFill="1" applyBorder="1" applyAlignment="1">
      <alignment horizontal="center"/>
    </xf>
    <xf numFmtId="0" fontId="7" fillId="12" borderId="8" xfId="0" applyFont="1" applyFill="1" applyBorder="1" applyAlignment="1">
      <alignment horizontal="center"/>
    </xf>
    <xf numFmtId="0" fontId="7" fillId="12" borderId="11" xfId="0" applyFont="1" applyFill="1" applyBorder="1" applyAlignment="1">
      <alignment horizontal="center"/>
    </xf>
    <xf numFmtId="0" fontId="6" fillId="2" borderId="5" xfId="1" applyFont="1" applyBorder="1" applyAlignment="1">
      <alignment horizontal="left" vertical="center" wrapText="1"/>
    </xf>
    <xf numFmtId="0" fontId="7" fillId="11" borderId="3" xfId="0" applyFont="1" applyFill="1" applyBorder="1"/>
    <xf numFmtId="0" fontId="5" fillId="15" borderId="5" xfId="0" applyFont="1" applyFill="1" applyBorder="1"/>
    <xf numFmtId="0" fontId="7" fillId="11" borderId="5" xfId="0" applyFont="1" applyFill="1" applyBorder="1"/>
    <xf numFmtId="0" fontId="5" fillId="16" borderId="5" xfId="0" applyFont="1" applyFill="1" applyBorder="1"/>
    <xf numFmtId="0" fontId="5" fillId="18" borderId="5" xfId="0" applyFont="1" applyFill="1" applyBorder="1"/>
    <xf numFmtId="0" fontId="5" fillId="0" borderId="0" xfId="0" applyFont="1" applyProtection="1">
      <protection locked="0"/>
    </xf>
    <xf numFmtId="0" fontId="5" fillId="19" borderId="5" xfId="0" applyFont="1" applyFill="1" applyBorder="1"/>
    <xf numFmtId="0" fontId="5" fillId="14" borderId="17" xfId="0" applyFont="1" applyFill="1" applyBorder="1"/>
    <xf numFmtId="0" fontId="7" fillId="11" borderId="17" xfId="0" applyFont="1" applyFill="1" applyBorder="1"/>
    <xf numFmtId="0" fontId="9" fillId="0" borderId="16" xfId="0" applyFont="1" applyBorder="1" applyAlignment="1">
      <alignment horizontal="center"/>
    </xf>
    <xf numFmtId="0" fontId="5" fillId="8" borderId="0" xfId="0" applyFont="1" applyFill="1" applyAlignment="1">
      <alignment wrapText="1"/>
    </xf>
    <xf numFmtId="0" fontId="6" fillId="2" borderId="17" xfId="1" applyFont="1" applyBorder="1" applyAlignment="1">
      <alignment horizontal="left" vertical="center" wrapText="1"/>
    </xf>
    <xf numFmtId="0" fontId="5" fillId="22" borderId="0" xfId="0" applyFont="1" applyFill="1"/>
    <xf numFmtId="0" fontId="6" fillId="2" borderId="6" xfId="1" applyFont="1" applyBorder="1" applyAlignment="1">
      <alignment horizontal="center" vertical="center" wrapText="1"/>
    </xf>
    <xf numFmtId="0" fontId="6" fillId="10" borderId="12" xfId="3" applyFont="1" applyFill="1" applyBorder="1" applyAlignment="1">
      <alignment horizontal="center" vertical="center" wrapText="1"/>
    </xf>
    <xf numFmtId="0" fontId="6" fillId="5" borderId="12" xfId="5" applyFont="1" applyBorder="1" applyAlignment="1">
      <alignment horizontal="center" vertical="center" wrapText="1"/>
    </xf>
    <xf numFmtId="0" fontId="10" fillId="15" borderId="12" xfId="5" applyFont="1" applyFill="1" applyBorder="1" applyAlignment="1">
      <alignment horizontal="center" vertical="center" wrapText="1"/>
    </xf>
    <xf numFmtId="0" fontId="6" fillId="16" borderId="12" xfId="4" applyFont="1" applyFill="1" applyBorder="1" applyAlignment="1">
      <alignment horizontal="center" vertical="center" wrapText="1"/>
    </xf>
    <xf numFmtId="0" fontId="10" fillId="23" borderId="8" xfId="5" applyFont="1" applyFill="1" applyBorder="1" applyAlignment="1">
      <alignment horizontal="center" vertical="center" wrapText="1"/>
    </xf>
    <xf numFmtId="0" fontId="5" fillId="0" borderId="0" xfId="0" applyFont="1" applyAlignment="1">
      <alignment wrapText="1"/>
    </xf>
    <xf numFmtId="0" fontId="5" fillId="8" borderId="42" xfId="0" applyFont="1" applyFill="1" applyBorder="1"/>
    <xf numFmtId="0" fontId="5" fillId="0" borderId="43" xfId="0" applyFont="1" applyBorder="1"/>
    <xf numFmtId="0" fontId="5" fillId="8" borderId="43" xfId="0" applyFont="1" applyFill="1" applyBorder="1"/>
    <xf numFmtId="0" fontId="6" fillId="24" borderId="25" xfId="2" applyFont="1" applyFill="1" applyBorder="1"/>
    <xf numFmtId="0" fontId="10" fillId="23" borderId="8" xfId="2" applyFont="1" applyFill="1" applyBorder="1"/>
    <xf numFmtId="0" fontId="5" fillId="8" borderId="44" xfId="0" applyFont="1" applyFill="1" applyBorder="1"/>
    <xf numFmtId="0" fontId="5" fillId="0" borderId="45" xfId="0" applyFont="1" applyBorder="1"/>
    <xf numFmtId="0" fontId="5" fillId="11" borderId="3" xfId="0" applyFont="1" applyFill="1" applyBorder="1" applyAlignment="1">
      <alignment horizontal="center"/>
    </xf>
    <xf numFmtId="0" fontId="5" fillId="11" borderId="5" xfId="0" applyFont="1" applyFill="1" applyBorder="1" applyAlignment="1">
      <alignment horizontal="center"/>
    </xf>
    <xf numFmtId="0" fontId="5" fillId="11" borderId="17" xfId="0" applyFont="1" applyFill="1" applyBorder="1" applyAlignment="1">
      <alignment horizontal="center"/>
    </xf>
    <xf numFmtId="0" fontId="5" fillId="11" borderId="6" xfId="0" applyFont="1" applyFill="1" applyBorder="1" applyAlignment="1">
      <alignment horizontal="center"/>
    </xf>
    <xf numFmtId="0" fontId="5" fillId="11" borderId="12" xfId="0" applyFont="1" applyFill="1" applyBorder="1"/>
    <xf numFmtId="0" fontId="5" fillId="25" borderId="12" xfId="0" applyFont="1" applyFill="1" applyBorder="1"/>
    <xf numFmtId="0" fontId="5" fillId="11" borderId="38" xfId="0" applyFont="1" applyFill="1" applyBorder="1"/>
    <xf numFmtId="0" fontId="5" fillId="11" borderId="11" xfId="0" applyFont="1" applyFill="1" applyBorder="1"/>
    <xf numFmtId="0" fontId="5" fillId="11" borderId="4" xfId="0" applyFont="1" applyFill="1" applyBorder="1" applyAlignment="1">
      <alignment horizontal="center" vertical="center"/>
    </xf>
    <xf numFmtId="10" fontId="5" fillId="11" borderId="0" xfId="0" applyNumberFormat="1" applyFont="1" applyFill="1"/>
    <xf numFmtId="10" fontId="5" fillId="11" borderId="43" xfId="0" applyNumberFormat="1" applyFont="1" applyFill="1" applyBorder="1"/>
    <xf numFmtId="0" fontId="5" fillId="20" borderId="16" xfId="0" applyFont="1" applyFill="1" applyBorder="1" applyAlignment="1">
      <alignment horizontal="center"/>
    </xf>
    <xf numFmtId="0" fontId="5" fillId="11" borderId="44" xfId="0" applyFont="1" applyFill="1" applyBorder="1"/>
    <xf numFmtId="0" fontId="5" fillId="11" borderId="0" xfId="0" applyFont="1" applyFill="1"/>
    <xf numFmtId="0" fontId="6" fillId="2" borderId="6" xfId="1" applyFont="1" applyBorder="1" applyAlignment="1">
      <alignment horizontal="right" vertical="center" wrapText="1"/>
    </xf>
    <xf numFmtId="0" fontId="6" fillId="2" borderId="8" xfId="1" applyFont="1" applyBorder="1" applyAlignment="1">
      <alignment horizontal="right" vertical="center" wrapText="1"/>
    </xf>
    <xf numFmtId="0" fontId="5" fillId="11" borderId="3" xfId="0" applyFont="1" applyFill="1" applyBorder="1"/>
    <xf numFmtId="10" fontId="5" fillId="11" borderId="7" xfId="0" applyNumberFormat="1" applyFont="1" applyFill="1" applyBorder="1" applyAlignment="1">
      <alignment horizontal="right"/>
    </xf>
    <xf numFmtId="0" fontId="5" fillId="11" borderId="1" xfId="0" applyFont="1" applyFill="1" applyBorder="1" applyAlignment="1">
      <alignment horizontal="center" vertical="center"/>
    </xf>
    <xf numFmtId="0" fontId="5" fillId="20" borderId="35" xfId="0" applyFont="1" applyFill="1" applyBorder="1" applyAlignment="1">
      <alignment horizontal="center"/>
    </xf>
    <xf numFmtId="0" fontId="5" fillId="11" borderId="5" xfId="0" applyFont="1" applyFill="1" applyBorder="1"/>
    <xf numFmtId="10" fontId="5" fillId="11" borderId="2" xfId="0" applyNumberFormat="1" applyFont="1" applyFill="1" applyBorder="1" applyAlignment="1">
      <alignment horizontal="right"/>
    </xf>
    <xf numFmtId="0" fontId="5" fillId="20" borderId="36" xfId="0" applyFont="1" applyFill="1" applyBorder="1" applyAlignment="1">
      <alignment horizontal="center"/>
    </xf>
    <xf numFmtId="0" fontId="5" fillId="22" borderId="1" xfId="0" applyFont="1" applyFill="1" applyBorder="1" applyAlignment="1">
      <alignment horizontal="center" vertical="center"/>
    </xf>
    <xf numFmtId="0" fontId="5" fillId="11" borderId="17" xfId="0" applyFont="1" applyFill="1" applyBorder="1"/>
    <xf numFmtId="10" fontId="5" fillId="11" borderId="28" xfId="0" applyNumberFormat="1" applyFont="1" applyFill="1" applyBorder="1" applyAlignment="1">
      <alignment horizontal="right"/>
    </xf>
    <xf numFmtId="0" fontId="5" fillId="20" borderId="37" xfId="0" applyFont="1" applyFill="1" applyBorder="1" applyAlignment="1">
      <alignment horizontal="center"/>
    </xf>
    <xf numFmtId="0" fontId="5" fillId="0" borderId="44" xfId="0" applyFont="1" applyBorder="1" applyAlignment="1">
      <alignment horizontal="center"/>
    </xf>
    <xf numFmtId="0" fontId="5" fillId="0" borderId="47" xfId="0" applyFont="1" applyBorder="1"/>
    <xf numFmtId="0" fontId="5" fillId="11" borderId="13" xfId="0" applyFont="1" applyFill="1" applyBorder="1" applyAlignment="1">
      <alignment horizontal="center"/>
    </xf>
    <xf numFmtId="0" fontId="5" fillId="11" borderId="14" xfId="0" applyFont="1" applyFill="1" applyBorder="1" applyAlignment="1">
      <alignment horizontal="center"/>
    </xf>
    <xf numFmtId="9" fontId="5" fillId="11" borderId="0" xfId="0" applyNumberFormat="1" applyFont="1" applyFill="1" applyAlignment="1">
      <alignment horizontal="center"/>
    </xf>
    <xf numFmtId="0" fontId="5" fillId="11" borderId="48" xfId="0" applyFont="1" applyFill="1" applyBorder="1"/>
    <xf numFmtId="0" fontId="5" fillId="11" borderId="47" xfId="0" applyFont="1" applyFill="1" applyBorder="1"/>
    <xf numFmtId="10" fontId="5" fillId="11" borderId="47" xfId="0" applyNumberFormat="1" applyFont="1" applyFill="1" applyBorder="1"/>
    <xf numFmtId="0" fontId="5" fillId="11" borderId="15" xfId="0" applyFont="1" applyFill="1" applyBorder="1" applyAlignment="1">
      <alignment horizontal="center"/>
    </xf>
    <xf numFmtId="0" fontId="5" fillId="0" borderId="0" xfId="0" applyFont="1" applyAlignment="1">
      <alignment horizontal="center"/>
    </xf>
    <xf numFmtId="0" fontId="11" fillId="0" borderId="0" xfId="0" applyFont="1" applyAlignment="1">
      <alignment vertical="center"/>
    </xf>
    <xf numFmtId="0" fontId="7" fillId="11" borderId="3" xfId="0" applyFont="1" applyFill="1" applyBorder="1" applyAlignment="1">
      <alignment horizontal="left"/>
    </xf>
    <xf numFmtId="0" fontId="7" fillId="11" borderId="5" xfId="0" applyFont="1" applyFill="1" applyBorder="1" applyAlignment="1">
      <alignment horizontal="left"/>
    </xf>
    <xf numFmtId="0" fontId="7" fillId="11" borderId="17" xfId="0" applyFont="1" applyFill="1" applyBorder="1" applyAlignment="1">
      <alignment horizontal="left"/>
    </xf>
    <xf numFmtId="0" fontId="7" fillId="23" borderId="16" xfId="1" applyFont="1" applyFill="1" applyBorder="1" applyAlignment="1">
      <alignment horizontal="center" vertical="center" wrapText="1"/>
    </xf>
    <xf numFmtId="0" fontId="5" fillId="20" borderId="13" xfId="0" applyFont="1" applyFill="1" applyBorder="1"/>
    <xf numFmtId="0" fontId="5" fillId="20" borderId="14" xfId="0" applyFont="1" applyFill="1" applyBorder="1"/>
    <xf numFmtId="0" fontId="5" fillId="20" borderId="15" xfId="0" applyFont="1" applyFill="1" applyBorder="1"/>
    <xf numFmtId="0" fontId="5" fillId="20" borderId="16" xfId="0" applyFont="1" applyFill="1" applyBorder="1"/>
    <xf numFmtId="0" fontId="7" fillId="11" borderId="6" xfId="0" applyFont="1" applyFill="1" applyBorder="1" applyAlignment="1">
      <alignment horizontal="left"/>
    </xf>
    <xf numFmtId="0" fontId="12" fillId="11" borderId="42" xfId="0" applyFont="1" applyFill="1" applyBorder="1"/>
    <xf numFmtId="0" fontId="14" fillId="0" borderId="43" xfId="0" applyFont="1" applyBorder="1"/>
    <xf numFmtId="0" fontId="14" fillId="0" borderId="0" xfId="0" applyFont="1" applyProtection="1">
      <protection locked="0"/>
    </xf>
    <xf numFmtId="0" fontId="15" fillId="0" borderId="0" xfId="0" applyFont="1"/>
    <xf numFmtId="0" fontId="5" fillId="17" borderId="21" xfId="0" applyFont="1" applyFill="1" applyBorder="1" applyProtection="1">
      <protection locked="0"/>
    </xf>
    <xf numFmtId="0" fontId="5" fillId="7" borderId="7" xfId="0" applyFont="1" applyFill="1" applyBorder="1" applyProtection="1">
      <protection locked="0"/>
    </xf>
    <xf numFmtId="0" fontId="5" fillId="17" borderId="20" xfId="0" applyFont="1" applyFill="1" applyBorder="1" applyProtection="1">
      <protection locked="0"/>
    </xf>
    <xf numFmtId="0" fontId="5" fillId="7" borderId="2" xfId="0" applyFont="1" applyFill="1" applyBorder="1" applyProtection="1">
      <protection locked="0"/>
    </xf>
    <xf numFmtId="0" fontId="5" fillId="17" borderId="26" xfId="0" applyFont="1" applyFill="1" applyBorder="1" applyProtection="1">
      <protection locked="0"/>
    </xf>
    <xf numFmtId="0" fontId="5" fillId="7" borderId="28" xfId="0" applyFont="1" applyFill="1" applyBorder="1" applyProtection="1">
      <protection locked="0"/>
    </xf>
    <xf numFmtId="49" fontId="5" fillId="17" borderId="7" xfId="6" applyNumberFormat="1" applyFont="1" applyFill="1" applyBorder="1" applyAlignment="1" applyProtection="1">
      <alignment horizontal="center" vertical="center"/>
      <protection locked="0"/>
    </xf>
    <xf numFmtId="49" fontId="5" fillId="17" borderId="2" xfId="6" applyNumberFormat="1" applyFont="1" applyFill="1" applyBorder="1" applyAlignment="1" applyProtection="1">
      <alignment horizontal="center" vertical="center"/>
      <protection locked="0"/>
    </xf>
    <xf numFmtId="49" fontId="5" fillId="17" borderId="28" xfId="6" applyNumberFormat="1" applyFont="1" applyFill="1" applyBorder="1" applyAlignment="1" applyProtection="1">
      <alignment horizontal="center" vertical="center"/>
      <protection locked="0"/>
    </xf>
    <xf numFmtId="1" fontId="12" fillId="7" borderId="55" xfId="6" applyNumberFormat="1" applyFont="1" applyFill="1" applyBorder="1" applyProtection="1">
      <protection locked="0"/>
    </xf>
    <xf numFmtId="1" fontId="12" fillId="7" borderId="36" xfId="6" applyNumberFormat="1" applyFont="1" applyFill="1" applyBorder="1" applyProtection="1">
      <protection locked="0"/>
    </xf>
    <xf numFmtId="1" fontId="12" fillId="7" borderId="37" xfId="6" applyNumberFormat="1" applyFont="1" applyFill="1" applyBorder="1" applyProtection="1">
      <protection locked="0"/>
    </xf>
    <xf numFmtId="1" fontId="12" fillId="7" borderId="35" xfId="6" applyNumberFormat="1" applyFont="1" applyFill="1" applyBorder="1" applyProtection="1">
      <protection locked="0"/>
    </xf>
    <xf numFmtId="1" fontId="12" fillId="7" borderId="49" xfId="6" applyNumberFormat="1" applyFont="1" applyFill="1" applyBorder="1" applyProtection="1">
      <protection locked="0"/>
    </xf>
    <xf numFmtId="0" fontId="7" fillId="0" borderId="8" xfId="0" applyFont="1" applyBorder="1" applyProtection="1">
      <protection locked="0"/>
    </xf>
    <xf numFmtId="0" fontId="12" fillId="12" borderId="40" xfId="0" applyFont="1" applyFill="1" applyBorder="1" applyAlignment="1">
      <alignment horizontal="left"/>
    </xf>
    <xf numFmtId="0" fontId="12" fillId="12" borderId="32" xfId="0" applyFont="1" applyFill="1" applyBorder="1" applyAlignment="1">
      <alignment horizontal="left"/>
    </xf>
    <xf numFmtId="164" fontId="5" fillId="0" borderId="0" xfId="6" applyFont="1"/>
    <xf numFmtId="164" fontId="5" fillId="0" borderId="0" xfId="0" applyNumberFormat="1" applyFont="1"/>
    <xf numFmtId="164" fontId="5" fillId="8" borderId="0" xfId="6" applyFont="1" applyFill="1"/>
    <xf numFmtId="164" fontId="5" fillId="7" borderId="1" xfId="6" applyFont="1" applyFill="1" applyBorder="1" applyProtection="1">
      <protection locked="0"/>
    </xf>
    <xf numFmtId="164" fontId="5" fillId="17" borderId="4" xfId="6" applyFont="1" applyFill="1" applyBorder="1" applyProtection="1">
      <protection locked="0"/>
    </xf>
    <xf numFmtId="164" fontId="5" fillId="7" borderId="39" xfId="6" applyFont="1" applyFill="1" applyBorder="1" applyAlignment="1" applyProtection="1">
      <alignment horizontal="center"/>
      <protection locked="0"/>
    </xf>
    <xf numFmtId="164" fontId="5" fillId="17" borderId="39" xfId="6" applyFont="1" applyFill="1" applyBorder="1" applyAlignment="1" applyProtection="1">
      <alignment horizontal="center"/>
      <protection locked="0"/>
    </xf>
    <xf numFmtId="164" fontId="5" fillId="7" borderId="2" xfId="6" applyFont="1" applyFill="1" applyBorder="1"/>
    <xf numFmtId="164" fontId="5" fillId="17" borderId="1" xfId="6" applyFont="1" applyFill="1" applyBorder="1" applyProtection="1">
      <protection locked="0"/>
    </xf>
    <xf numFmtId="164" fontId="5" fillId="7" borderId="20" xfId="6" applyFont="1" applyFill="1" applyBorder="1" applyAlignment="1" applyProtection="1">
      <alignment horizontal="center"/>
      <protection locked="0"/>
    </xf>
    <xf numFmtId="164" fontId="5" fillId="17" borderId="40" xfId="6" applyFont="1" applyFill="1" applyBorder="1" applyAlignment="1" applyProtection="1">
      <alignment horizontal="center"/>
      <protection locked="0"/>
    </xf>
    <xf numFmtId="164" fontId="5" fillId="17" borderId="2" xfId="0" applyNumberFormat="1" applyFont="1" applyFill="1" applyBorder="1"/>
    <xf numFmtId="164" fontId="5" fillId="9" borderId="2" xfId="6" applyFont="1" applyFill="1" applyBorder="1"/>
    <xf numFmtId="164" fontId="5" fillId="20" borderId="2" xfId="6" applyFont="1" applyFill="1" applyBorder="1"/>
    <xf numFmtId="164" fontId="8" fillId="21" borderId="28" xfId="6" applyFont="1" applyFill="1" applyBorder="1"/>
    <xf numFmtId="164" fontId="5" fillId="7" borderId="27" xfId="6" applyFont="1" applyFill="1" applyBorder="1" applyProtection="1">
      <protection locked="0"/>
    </xf>
    <xf numFmtId="164" fontId="5" fillId="17" borderId="27" xfId="6" applyFont="1" applyFill="1" applyBorder="1" applyProtection="1">
      <protection locked="0"/>
    </xf>
    <xf numFmtId="164" fontId="5" fillId="7" borderId="26" xfId="6" applyFont="1" applyFill="1" applyBorder="1" applyAlignment="1" applyProtection="1">
      <alignment horizontal="center"/>
      <protection locked="0"/>
    </xf>
    <xf numFmtId="164" fontId="5" fillId="17" borderId="41" xfId="6" applyFont="1" applyFill="1" applyBorder="1" applyAlignment="1" applyProtection="1">
      <alignment horizontal="center"/>
      <protection locked="0"/>
    </xf>
    <xf numFmtId="164" fontId="5" fillId="8" borderId="0" xfId="6" applyFont="1" applyFill="1" applyAlignment="1">
      <alignment wrapText="1"/>
    </xf>
    <xf numFmtId="164" fontId="6" fillId="10" borderId="12" xfId="6" applyFont="1" applyFill="1" applyBorder="1" applyAlignment="1">
      <alignment horizontal="center" vertical="center" wrapText="1"/>
    </xf>
    <xf numFmtId="165" fontId="13" fillId="27" borderId="12" xfId="6" applyNumberFormat="1" applyFont="1" applyFill="1" applyBorder="1"/>
    <xf numFmtId="164" fontId="6" fillId="13" borderId="23" xfId="6" applyFont="1" applyFill="1" applyBorder="1"/>
    <xf numFmtId="164" fontId="6" fillId="13" borderId="54" xfId="6" applyFont="1" applyFill="1" applyBorder="1"/>
    <xf numFmtId="164" fontId="6" fillId="13" borderId="6" xfId="6" applyFont="1" applyFill="1" applyBorder="1"/>
    <xf numFmtId="164" fontId="6" fillId="13" borderId="12" xfId="6" applyFont="1" applyFill="1" applyBorder="1"/>
    <xf numFmtId="164" fontId="6" fillId="13" borderId="8" xfId="6" applyFont="1" applyFill="1" applyBorder="1"/>
    <xf numFmtId="165" fontId="1" fillId="28" borderId="4" xfId="6" applyNumberFormat="1" applyFont="1" applyFill="1" applyBorder="1"/>
    <xf numFmtId="164" fontId="5" fillId="20" borderId="4" xfId="6" applyFont="1" applyFill="1" applyBorder="1"/>
    <xf numFmtId="164" fontId="5" fillId="20" borderId="4" xfId="0" applyNumberFormat="1" applyFont="1" applyFill="1" applyBorder="1"/>
    <xf numFmtId="164" fontId="5" fillId="20" borderId="7" xfId="6" applyFont="1" applyFill="1" applyBorder="1"/>
    <xf numFmtId="164" fontId="5" fillId="7" borderId="3" xfId="6" applyFont="1" applyFill="1" applyBorder="1" applyProtection="1">
      <protection locked="0"/>
    </xf>
    <xf numFmtId="164" fontId="5" fillId="17" borderId="4" xfId="0" applyNumberFormat="1" applyFont="1" applyFill="1" applyBorder="1" applyProtection="1">
      <protection locked="0"/>
    </xf>
    <xf numFmtId="164" fontId="5" fillId="26" borderId="4" xfId="6" applyFont="1" applyFill="1" applyBorder="1"/>
    <xf numFmtId="164" fontId="5" fillId="26" borderId="7" xfId="0" applyNumberFormat="1" applyFont="1" applyFill="1" applyBorder="1"/>
    <xf numFmtId="165" fontId="1" fillId="28" borderId="1" xfId="6" applyNumberFormat="1" applyFont="1" applyFill="1" applyBorder="1"/>
    <xf numFmtId="164" fontId="5" fillId="20" borderId="1" xfId="6" applyFont="1" applyFill="1" applyBorder="1"/>
    <xf numFmtId="164" fontId="5" fillId="20" borderId="1" xfId="0" applyNumberFormat="1" applyFont="1" applyFill="1" applyBorder="1"/>
    <xf numFmtId="164" fontId="5" fillId="7" borderId="5" xfId="6" applyFont="1" applyFill="1" applyBorder="1" applyProtection="1">
      <protection locked="0"/>
    </xf>
    <xf numFmtId="164" fontId="5" fillId="17" borderId="1" xfId="0" applyNumberFormat="1" applyFont="1" applyFill="1" applyBorder="1" applyProtection="1">
      <protection locked="0"/>
    </xf>
    <xf numFmtId="164" fontId="5" fillId="26" borderId="1" xfId="6" applyFont="1" applyFill="1" applyBorder="1"/>
    <xf numFmtId="164" fontId="5" fillId="26" borderId="2" xfId="0" applyNumberFormat="1" applyFont="1" applyFill="1" applyBorder="1"/>
    <xf numFmtId="165" fontId="1" fillId="28" borderId="27" xfId="6" applyNumberFormat="1" applyFont="1" applyFill="1" applyBorder="1"/>
    <xf numFmtId="164" fontId="5" fillId="20" borderId="9" xfId="6" applyFont="1" applyFill="1" applyBorder="1"/>
    <xf numFmtId="164" fontId="5" fillId="20" borderId="9" xfId="0" applyNumberFormat="1" applyFont="1" applyFill="1" applyBorder="1"/>
    <xf numFmtId="164" fontId="5" fillId="20" borderId="10" xfId="6" applyFont="1" applyFill="1" applyBorder="1"/>
    <xf numFmtId="164" fontId="5" fillId="7" borderId="17" xfId="6" applyFont="1" applyFill="1" applyBorder="1" applyProtection="1">
      <protection locked="0"/>
    </xf>
    <xf numFmtId="164" fontId="5" fillId="17" borderId="27" xfId="0" applyNumberFormat="1" applyFont="1" applyFill="1" applyBorder="1" applyProtection="1">
      <protection locked="0"/>
    </xf>
    <xf numFmtId="164" fontId="5" fillId="26" borderId="27" xfId="6" applyFont="1" applyFill="1" applyBorder="1"/>
    <xf numFmtId="164" fontId="5" fillId="26" borderId="28" xfId="0" applyNumberFormat="1" applyFont="1" applyFill="1" applyBorder="1"/>
    <xf numFmtId="165" fontId="13" fillId="29" borderId="12" xfId="6" applyNumberFormat="1" applyFont="1" applyFill="1" applyBorder="1"/>
    <xf numFmtId="164" fontId="6" fillId="21" borderId="50" xfId="6" applyFont="1" applyFill="1" applyBorder="1"/>
    <xf numFmtId="164" fontId="6" fillId="21" borderId="52" xfId="6" applyFont="1" applyFill="1" applyBorder="1"/>
    <xf numFmtId="164" fontId="6" fillId="21" borderId="51" xfId="6" applyFont="1" applyFill="1" applyBorder="1"/>
    <xf numFmtId="165" fontId="14" fillId="28" borderId="12" xfId="6" applyNumberFormat="1" applyFont="1" applyFill="1" applyBorder="1"/>
    <xf numFmtId="164" fontId="5" fillId="20" borderId="25" xfId="6" applyFont="1" applyFill="1" applyBorder="1"/>
    <xf numFmtId="164" fontId="5" fillId="20" borderId="12" xfId="6" applyFont="1" applyFill="1" applyBorder="1"/>
    <xf numFmtId="164" fontId="5" fillId="20" borderId="8" xfId="6" applyFont="1" applyFill="1" applyBorder="1"/>
    <xf numFmtId="164" fontId="5" fillId="20" borderId="6" xfId="6" applyFont="1" applyFill="1" applyBorder="1"/>
    <xf numFmtId="164" fontId="6" fillId="21" borderId="23" xfId="6" applyFont="1" applyFill="1" applyBorder="1"/>
    <xf numFmtId="164" fontId="6" fillId="21" borderId="24" xfId="6" applyFont="1" applyFill="1" applyBorder="1"/>
    <xf numFmtId="164" fontId="6" fillId="21" borderId="53" xfId="6" applyFont="1" applyFill="1" applyBorder="1"/>
    <xf numFmtId="164" fontId="12" fillId="11" borderId="43" xfId="6" applyFont="1" applyFill="1" applyBorder="1"/>
    <xf numFmtId="164" fontId="5" fillId="11" borderId="43" xfId="6" applyFont="1" applyFill="1" applyBorder="1"/>
    <xf numFmtId="165" fontId="16" fillId="28" borderId="12" xfId="6" applyNumberFormat="1" applyFont="1" applyFill="1" applyBorder="1"/>
    <xf numFmtId="164" fontId="5" fillId="11" borderId="0" xfId="6" applyFont="1" applyFill="1"/>
    <xf numFmtId="164" fontId="5" fillId="11" borderId="4" xfId="6" applyFont="1" applyFill="1" applyBorder="1" applyAlignment="1">
      <alignment horizontal="right"/>
    </xf>
    <xf numFmtId="165" fontId="16" fillId="28" borderId="4" xfId="6" applyNumberFormat="1" applyFont="1" applyFill="1" applyBorder="1"/>
    <xf numFmtId="164" fontId="5" fillId="20" borderId="21" xfId="6" applyFont="1" applyFill="1" applyBorder="1"/>
    <xf numFmtId="164" fontId="5" fillId="11" borderId="1" xfId="6" applyFont="1" applyFill="1" applyBorder="1" applyAlignment="1">
      <alignment horizontal="right"/>
    </xf>
    <xf numFmtId="165" fontId="16" fillId="28" borderId="1" xfId="6" applyNumberFormat="1" applyFont="1" applyFill="1" applyBorder="1"/>
    <xf numFmtId="164" fontId="5" fillId="20" borderId="20" xfId="6" applyFont="1" applyFill="1" applyBorder="1"/>
    <xf numFmtId="164" fontId="5" fillId="11" borderId="27" xfId="6" applyFont="1" applyFill="1" applyBorder="1" applyAlignment="1">
      <alignment horizontal="right"/>
    </xf>
    <xf numFmtId="165" fontId="16" fillId="28" borderId="27" xfId="6" applyNumberFormat="1" applyFont="1" applyFill="1" applyBorder="1"/>
    <xf numFmtId="164" fontId="5" fillId="20" borderId="26" xfId="6" applyFont="1" applyFill="1" applyBorder="1"/>
    <xf numFmtId="164" fontId="5" fillId="20" borderId="27" xfId="6" applyFont="1" applyFill="1" applyBorder="1"/>
    <xf numFmtId="164" fontId="5" fillId="20" borderId="28" xfId="6" applyFont="1" applyFill="1" applyBorder="1"/>
    <xf numFmtId="164" fontId="5" fillId="11" borderId="7" xfId="6" applyFont="1" applyFill="1" applyBorder="1" applyAlignment="1">
      <alignment horizontal="right"/>
    </xf>
    <xf numFmtId="165" fontId="17" fillId="30" borderId="12" xfId="6" applyNumberFormat="1" applyFont="1" applyFill="1" applyBorder="1"/>
    <xf numFmtId="164" fontId="6" fillId="10" borderId="12" xfId="6" applyFont="1" applyFill="1" applyBorder="1"/>
    <xf numFmtId="164" fontId="6" fillId="10" borderId="8" xfId="6" applyFont="1" applyFill="1" applyBorder="1"/>
    <xf numFmtId="164" fontId="6" fillId="10" borderId="25" xfId="6" applyFont="1" applyFill="1" applyBorder="1"/>
    <xf numFmtId="164" fontId="5" fillId="11" borderId="2" xfId="6" applyFont="1" applyFill="1" applyBorder="1" applyAlignment="1">
      <alignment horizontal="right"/>
    </xf>
    <xf numFmtId="164" fontId="5" fillId="20" borderId="19" xfId="6" applyFont="1" applyFill="1" applyBorder="1"/>
    <xf numFmtId="164" fontId="5" fillId="20" borderId="22" xfId="6" applyFont="1" applyFill="1" applyBorder="1"/>
    <xf numFmtId="164" fontId="5" fillId="7" borderId="21" xfId="6" applyFont="1" applyFill="1" applyBorder="1" applyProtection="1">
      <protection locked="0"/>
    </xf>
    <xf numFmtId="164" fontId="5" fillId="7" borderId="4" xfId="6" applyFont="1" applyFill="1" applyBorder="1" applyProtection="1">
      <protection locked="0"/>
    </xf>
    <xf numFmtId="164" fontId="5" fillId="17" borderId="7" xfId="0" applyNumberFormat="1" applyFont="1" applyFill="1" applyBorder="1" applyProtection="1">
      <protection locked="0"/>
    </xf>
    <xf numFmtId="164" fontId="5" fillId="7" borderId="20" xfId="6" applyFont="1" applyFill="1" applyBorder="1" applyProtection="1">
      <protection locked="0"/>
    </xf>
    <xf numFmtId="164" fontId="5" fillId="17" borderId="2" xfId="0" applyNumberFormat="1" applyFont="1" applyFill="1" applyBorder="1" applyProtection="1">
      <protection locked="0"/>
    </xf>
    <xf numFmtId="164" fontId="5" fillId="11" borderId="47" xfId="6" applyFont="1" applyFill="1" applyBorder="1"/>
    <xf numFmtId="164" fontId="5" fillId="7" borderId="26" xfId="6" applyFont="1" applyFill="1" applyBorder="1" applyProtection="1">
      <protection locked="0"/>
    </xf>
    <xf numFmtId="164" fontId="5" fillId="17" borderId="28" xfId="0" applyNumberFormat="1" applyFont="1" applyFill="1" applyBorder="1" applyProtection="1">
      <protection locked="0"/>
    </xf>
    <xf numFmtId="165" fontId="13" fillId="30" borderId="12" xfId="6" applyNumberFormat="1" applyFont="1" applyFill="1" applyBorder="1"/>
    <xf numFmtId="164" fontId="6" fillId="10" borderId="19" xfId="6" applyFont="1" applyFill="1" applyBorder="1"/>
    <xf numFmtId="164" fontId="6" fillId="10" borderId="22" xfId="6" applyFont="1" applyFill="1" applyBorder="1"/>
    <xf numFmtId="164" fontId="6" fillId="10" borderId="18" xfId="6" applyFont="1" applyFill="1" applyBorder="1"/>
    <xf numFmtId="165" fontId="13" fillId="31" borderId="12" xfId="6" applyNumberFormat="1" applyFont="1" applyFill="1" applyBorder="1"/>
    <xf numFmtId="164" fontId="6" fillId="14" borderId="27" xfId="6" applyFont="1" applyFill="1" applyBorder="1"/>
    <xf numFmtId="164" fontId="6" fillId="14" borderId="28" xfId="6" applyFont="1" applyFill="1" applyBorder="1"/>
    <xf numFmtId="164" fontId="6" fillId="14" borderId="26" xfId="6" applyFont="1" applyFill="1" applyBorder="1"/>
    <xf numFmtId="164" fontId="4" fillId="0" borderId="0" xfId="6" applyFont="1"/>
    <xf numFmtId="0" fontId="5" fillId="11" borderId="17" xfId="0" applyFont="1" applyFill="1" applyBorder="1" applyAlignment="1">
      <alignment wrapText="1"/>
    </xf>
    <xf numFmtId="0" fontId="5" fillId="11" borderId="3" xfId="0" applyFont="1" applyFill="1" applyBorder="1" applyAlignment="1">
      <alignment wrapText="1"/>
    </xf>
    <xf numFmtId="0" fontId="5" fillId="11" borderId="5" xfId="0" applyFont="1" applyFill="1" applyBorder="1" applyAlignment="1">
      <alignment wrapText="1"/>
    </xf>
    <xf numFmtId="0" fontId="6" fillId="2" borderId="8" xfId="1" applyFont="1" applyBorder="1" applyAlignment="1">
      <alignment horizontal="center" vertical="center" wrapText="1"/>
    </xf>
    <xf numFmtId="43" fontId="7" fillId="12" borderId="2" xfId="0" applyNumberFormat="1" applyFont="1" applyFill="1" applyBorder="1" applyAlignment="1">
      <alignment horizontal="right"/>
    </xf>
    <xf numFmtId="0" fontId="5" fillId="0" borderId="0" xfId="0" applyFont="1" applyAlignment="1">
      <alignment horizontal="center"/>
    </xf>
    <xf numFmtId="0" fontId="5" fillId="11" borderId="32" xfId="0" applyFont="1" applyFill="1" applyBorder="1" applyAlignment="1">
      <alignment horizontal="left"/>
    </xf>
    <xf numFmtId="0" fontId="6" fillId="10" borderId="6" xfId="3" applyFont="1" applyFill="1" applyBorder="1" applyAlignment="1">
      <alignment horizontal="right"/>
    </xf>
    <xf numFmtId="0" fontId="5" fillId="20" borderId="37" xfId="0" applyFont="1" applyFill="1" applyBorder="1" applyAlignment="1">
      <alignment horizontal="left"/>
    </xf>
    <xf numFmtId="0" fontId="6" fillId="13" borderId="53" xfId="3" applyFont="1" applyFill="1" applyBorder="1" applyAlignment="1">
      <alignment horizontal="right"/>
    </xf>
    <xf numFmtId="0" fontId="6" fillId="13" borderId="6" xfId="3" applyFont="1" applyFill="1" applyBorder="1" applyAlignment="1">
      <alignment horizontal="right"/>
    </xf>
    <xf numFmtId="0" fontId="5" fillId="20" borderId="5" xfId="0" applyFont="1" applyFill="1" applyBorder="1" applyAlignment="1">
      <alignment horizontal="left"/>
    </xf>
    <xf numFmtId="0" fontId="6" fillId="10" borderId="35" xfId="3" applyFont="1" applyFill="1" applyBorder="1" applyAlignment="1">
      <alignment horizontal="right"/>
    </xf>
    <xf numFmtId="0" fontId="12" fillId="12" borderId="2" xfId="0" applyFont="1" applyFill="1" applyBorder="1" applyAlignment="1">
      <alignment horizontal="left"/>
    </xf>
    <xf numFmtId="0" fontId="6" fillId="2" borderId="13" xfId="1" applyFont="1" applyBorder="1" applyAlignment="1">
      <alignment horizontal="center" vertical="center" wrapText="1"/>
    </xf>
    <xf numFmtId="0" fontId="5" fillId="11" borderId="7" xfId="0" applyFont="1" applyFill="1" applyBorder="1" applyAlignment="1">
      <alignment horizontal="left"/>
    </xf>
    <xf numFmtId="0" fontId="12" fillId="12" borderId="4" xfId="0" applyFont="1" applyFill="1" applyBorder="1" applyAlignment="1">
      <alignment horizontal="left"/>
    </xf>
    <xf numFmtId="0" fontId="6" fillId="14" borderId="6" xfId="3" applyFont="1" applyFill="1" applyBorder="1" applyAlignment="1">
      <alignment horizontal="right"/>
    </xf>
    <xf numFmtId="0" fontId="5" fillId="11" borderId="2" xfId="0" applyFont="1" applyFill="1" applyBorder="1" applyAlignment="1">
      <alignment horizontal="left"/>
    </xf>
    <xf numFmtId="0" fontId="6" fillId="21" borderId="48" xfId="3" applyFont="1" applyFill="1" applyBorder="1" applyAlignment="1">
      <alignment horizontal="right"/>
    </xf>
    <xf numFmtId="0" fontId="5" fillId="11" borderId="16" xfId="0" applyFont="1" applyFill="1" applyBorder="1" applyAlignment="1">
      <alignment horizontal="center" vertical="center"/>
    </xf>
    <xf numFmtId="0" fontId="5" fillId="20" borderId="16" xfId="0" applyFont="1" applyFill="1" applyBorder="1" applyAlignment="1">
      <alignment horizontal="left"/>
    </xf>
    <xf numFmtId="0" fontId="5" fillId="11" borderId="16" xfId="0" applyFont="1" applyFill="1" applyBorder="1" applyAlignment="1">
      <alignment horizontal="center"/>
    </xf>
    <xf numFmtId="0" fontId="5" fillId="11" borderId="34" xfId="0" applyFont="1" applyFill="1" applyBorder="1" applyAlignment="1">
      <alignment horizontal="left"/>
    </xf>
    <xf numFmtId="0" fontId="6" fillId="2" borderId="12" xfId="1" applyFont="1" applyBorder="1" applyAlignment="1">
      <alignment horizontal="left" vertical="center" wrapText="1"/>
    </xf>
    <xf numFmtId="0" fontId="5" fillId="11" borderId="28" xfId="0" applyFont="1" applyFill="1" applyBorder="1" applyAlignment="1">
      <alignment horizontal="left"/>
    </xf>
    <xf numFmtId="0" fontId="5" fillId="11" borderId="30" xfId="0" applyFont="1" applyFill="1" applyBorder="1" applyAlignment="1">
      <alignment horizontal="left"/>
    </xf>
    <xf numFmtId="0" fontId="5" fillId="20" borderId="3" xfId="0" applyFont="1" applyFill="1" applyBorder="1" applyAlignment="1">
      <alignment horizontal="left"/>
    </xf>
    <xf numFmtId="0" fontId="0" fillId="0" borderId="21" xfId="0" applyBorder="1" applyAlignment="1"/>
    <xf numFmtId="0" fontId="0" fillId="0" borderId="34" xfId="0" applyBorder="1" applyAlignment="1"/>
    <xf numFmtId="0" fontId="0" fillId="0" borderId="32" xfId="0" applyBorder="1" applyAlignment="1"/>
    <xf numFmtId="0" fontId="0" fillId="0" borderId="46" xfId="0" applyBorder="1" applyAlignment="1"/>
    <xf numFmtId="0" fontId="0" fillId="0" borderId="25" xfId="0" applyBorder="1" applyAlignment="1"/>
    <xf numFmtId="0" fontId="0" fillId="0" borderId="56" xfId="0" applyBorder="1" applyAlignment="1"/>
    <xf numFmtId="0" fontId="0" fillId="0" borderId="43" xfId="0" applyBorder="1" applyAlignment="1"/>
    <xf numFmtId="0" fontId="0" fillId="0" borderId="45" xfId="0" applyBorder="1" applyAlignment="1"/>
    <xf numFmtId="0" fontId="0" fillId="0" borderId="33" xfId="0" applyBorder="1" applyAlignment="1"/>
    <xf numFmtId="0" fontId="0" fillId="0" borderId="44" xfId="0" applyBorder="1" applyAlignment="1"/>
    <xf numFmtId="0" fontId="5" fillId="0" borderId="0" xfId="0" applyFont="1" applyAlignment="1"/>
    <xf numFmtId="164" fontId="5" fillId="0" borderId="0" xfId="6" applyFont="1" applyAlignment="1"/>
    <xf numFmtId="0" fontId="0" fillId="0" borderId="58" xfId="0" applyBorder="1" applyAlignment="1"/>
    <xf numFmtId="0" fontId="0" fillId="0" borderId="31" xfId="0" applyBorder="1" applyAlignment="1"/>
    <xf numFmtId="0" fontId="0" fillId="0" borderId="48" xfId="0" applyBorder="1" applyAlignment="1"/>
    <xf numFmtId="0" fontId="0" fillId="0" borderId="47" xfId="0" applyBorder="1" applyAlignment="1"/>
    <xf numFmtId="0" fontId="0" fillId="0" borderId="59" xfId="0" applyBorder="1" applyAlignment="1"/>
    <xf numFmtId="0" fontId="0" fillId="0" borderId="29" xfId="0" applyBorder="1" applyAlignment="1"/>
    <xf numFmtId="0" fontId="0" fillId="0" borderId="30" xfId="0" applyBorder="1" applyAlignment="1"/>
    <xf numFmtId="0" fontId="0" fillId="0" borderId="57" xfId="0" applyBorder="1" applyAlignment="1"/>
    <xf numFmtId="0" fontId="5" fillId="8" borderId="0" xfId="0" applyFont="1" applyFill="1" applyAlignment="1"/>
    <xf numFmtId="164" fontId="5" fillId="0" borderId="0" xfId="0" applyNumberFormat="1" applyFont="1" applyAlignment="1"/>
    <xf numFmtId="0" fontId="0" fillId="0" borderId="20" xfId="0" applyBorder="1" applyAlignment="1"/>
    <xf numFmtId="0" fontId="5" fillId="11" borderId="28" xfId="0" applyFont="1" applyFill="1" applyBorder="1" applyAlignment="1"/>
  </cellXfs>
  <cellStyles count="8">
    <cellStyle name="Accent1" xfId="1" builtinId="29"/>
    <cellStyle name="Accent2" xfId="2" builtinId="33"/>
    <cellStyle name="Accent3" xfId="3" builtinId="37"/>
    <cellStyle name="Accent5" xfId="4" builtinId="45"/>
    <cellStyle name="Accent6" xfId="5" builtinId="49"/>
    <cellStyle name="Comma" xfId="6" builtinId="3"/>
    <cellStyle name="Normal" xfId="0" builtinId="0"/>
    <cellStyle name="Normal 2" xfId="7" xr:uid="{00000000-0005-0000-0000-000007000000}"/>
  </cellStyles>
  <dxfs count="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895350</xdr:colOff>
      <xdr:row>0</xdr:row>
      <xdr:rowOff>9525</xdr:rowOff>
    </xdr:from>
    <xdr:to>
      <xdr:col>31</xdr:col>
      <xdr:colOff>76200</xdr:colOff>
      <xdr:row>8</xdr:row>
      <xdr:rowOff>111125</xdr:rowOff>
    </xdr:to>
    <xdr:pic>
      <xdr:nvPicPr>
        <xdr:cNvPr id="1026" name="Picture 3">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0031075" y="9525"/>
          <a:ext cx="10515600" cy="1390650"/>
        </a:xfrm>
        <a:prstGeom prst="rect">
          <a:avLst/>
        </a:prstGeom>
        <a:noFill/>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82"/>
  <sheetViews>
    <sheetView tabSelected="1" zoomScale="90" zoomScaleNormal="90" workbookViewId="0">
      <pane xSplit="11" ySplit="12" topLeftCell="L13" activePane="bottomRight" state="frozen"/>
      <selection pane="bottomRight" activeCell="C12" sqref="C12"/>
      <selection pane="bottomLeft" activeCell="A13" sqref="A13"/>
      <selection pane="topRight" activeCell="L1" sqref="L1"/>
    </sheetView>
  </sheetViews>
  <sheetFormatPr defaultColWidth="9.140625" defaultRowHeight="12"/>
  <cols>
    <col min="1" max="1" width="1.5703125" style="3" customWidth="1"/>
    <col min="2" max="2" width="10.42578125" style="3" customWidth="1"/>
    <col min="3" max="3" width="72.42578125" style="3" customWidth="1"/>
    <col min="4" max="4" width="17.42578125" style="3" customWidth="1"/>
    <col min="5" max="5" width="17.42578125" style="105" customWidth="1"/>
    <col min="6" max="6" width="20.7109375" style="3" customWidth="1"/>
    <col min="7" max="7" width="4.140625" style="3" hidden="1" customWidth="1"/>
    <col min="8" max="10" width="9" style="3" hidden="1" customWidth="1"/>
    <col min="11" max="11" width="3.5703125" style="3" customWidth="1"/>
    <col min="12" max="12" width="14.7109375" style="73" customWidth="1"/>
    <col min="13" max="13" width="21.42578125" style="3" customWidth="1"/>
    <col min="14" max="14" width="23.85546875" style="3" customWidth="1"/>
    <col min="15" max="15" width="25.85546875" style="3" bestFit="1" customWidth="1"/>
    <col min="16" max="16" width="14.85546875" style="3" customWidth="1"/>
    <col min="17" max="17" width="14.7109375" style="3" customWidth="1"/>
    <col min="18" max="18" width="15.5703125" style="3" customWidth="1"/>
    <col min="19" max="19" width="16.85546875" style="106" customWidth="1"/>
    <col min="20" max="20" width="30.140625" style="3" bestFit="1" customWidth="1"/>
    <col min="21" max="21" width="16.85546875" style="105" customWidth="1"/>
    <col min="22" max="23" width="16.85546875" style="3" customWidth="1"/>
    <col min="24" max="28" width="16.85546875" style="105" customWidth="1"/>
    <col min="29" max="29" width="18.140625" style="105" customWidth="1"/>
    <col min="30" max="31" width="16.85546875" style="105" customWidth="1"/>
    <col min="32" max="32" width="16.85546875" style="3" customWidth="1"/>
    <col min="33" max="33" width="16.85546875" style="105" customWidth="1"/>
    <col min="34" max="34" width="38.42578125" style="3" customWidth="1"/>
    <col min="35" max="35" width="39.140625" style="3" customWidth="1"/>
    <col min="36" max="36" width="55.28515625" style="3" bestFit="1" customWidth="1"/>
    <col min="37" max="37" width="37.85546875" style="3" bestFit="1" customWidth="1"/>
    <col min="38" max="38" width="5.85546875" style="3" bestFit="1" customWidth="1"/>
    <col min="39" max="43" width="13.85546875" style="3" customWidth="1"/>
    <col min="44" max="45" width="9.140625" style="3" customWidth="1"/>
    <col min="46" max="46" width="0" style="3" hidden="1"/>
    <col min="47" max="62" width="9.140625" style="3" customWidth="1"/>
    <col min="63" max="63" width="10.28515625" style="3" customWidth="1"/>
    <col min="64" max="64" width="9.140625" style="3" customWidth="1"/>
    <col min="65" max="16384" width="9.140625" style="3"/>
  </cols>
  <sheetData>
    <row r="1" spans="1:64" ht="15" customHeight="1" thickBot="1">
      <c r="A1" s="1"/>
      <c r="B1" s="1"/>
      <c r="C1" s="2" t="s">
        <v>0</v>
      </c>
      <c r="D1" s="223" t="s">
        <v>1</v>
      </c>
      <c r="E1" s="235"/>
      <c r="F1" s="1"/>
      <c r="H1" s="1"/>
      <c r="I1" s="1"/>
      <c r="J1" s="1"/>
      <c r="K1" s="1"/>
      <c r="L1" s="4"/>
      <c r="M1" s="5" t="s">
        <v>2</v>
      </c>
      <c r="N1" s="6" t="s">
        <v>3</v>
      </c>
      <c r="O1" s="7" t="s">
        <v>4</v>
      </c>
      <c r="P1" s="1"/>
      <c r="R1" s="8" t="s">
        <v>2</v>
      </c>
      <c r="S1" s="6" t="s">
        <v>3</v>
      </c>
      <c r="T1" s="7" t="s">
        <v>4</v>
      </c>
      <c r="U1" s="1"/>
      <c r="V1" s="1"/>
      <c r="W1" s="1"/>
      <c r="X1" s="107"/>
      <c r="Y1" s="107"/>
      <c r="Z1" s="107"/>
      <c r="AA1" s="107"/>
      <c r="AB1" s="107"/>
      <c r="AC1" s="107"/>
      <c r="AD1" s="107"/>
      <c r="AE1" s="107"/>
      <c r="AF1" s="107"/>
      <c r="AG1" s="107"/>
      <c r="AH1" s="221" t="s">
        <v>5</v>
      </c>
      <c r="AI1" s="236"/>
      <c r="AJ1" s="107"/>
      <c r="AK1" s="107"/>
    </row>
    <row r="2" spans="1:64" ht="14.45">
      <c r="A2" s="1"/>
      <c r="B2" s="1"/>
      <c r="C2" s="9" t="s">
        <v>6</v>
      </c>
      <c r="D2" s="220" t="s">
        <v>7</v>
      </c>
      <c r="E2" s="237"/>
      <c r="F2" s="1"/>
      <c r="G2" s="1"/>
      <c r="H2" s="1"/>
      <c r="I2" s="1"/>
      <c r="J2" s="1"/>
      <c r="K2" s="1"/>
      <c r="L2" s="75" t="s">
        <v>8</v>
      </c>
      <c r="M2" s="108">
        <v>250229966</v>
      </c>
      <c r="N2" s="109">
        <v>250229966</v>
      </c>
      <c r="O2" s="94" t="s">
        <v>9</v>
      </c>
      <c r="P2" s="1"/>
      <c r="Q2" s="10" t="s">
        <v>10</v>
      </c>
      <c r="R2" s="110"/>
      <c r="S2" s="111"/>
      <c r="T2" s="94"/>
      <c r="V2" s="107"/>
      <c r="W2" s="107"/>
      <c r="X2" s="107"/>
      <c r="Y2" s="107"/>
      <c r="Z2" s="107"/>
      <c r="AA2" s="107"/>
      <c r="AB2" s="107"/>
      <c r="AC2" s="107"/>
      <c r="AD2" s="107"/>
      <c r="AE2" s="107"/>
      <c r="AF2" s="107"/>
      <c r="AG2" s="107"/>
      <c r="AH2" s="11"/>
      <c r="AI2" s="112" t="s">
        <v>11</v>
      </c>
      <c r="AJ2" s="107"/>
      <c r="AK2" s="107"/>
    </row>
    <row r="3" spans="1:64">
      <c r="A3" s="1"/>
      <c r="B3" s="1"/>
      <c r="C3" s="9" t="s">
        <v>12</v>
      </c>
      <c r="D3" s="103">
        <v>2024</v>
      </c>
      <c r="E3" s="104"/>
      <c r="F3" s="1"/>
      <c r="G3" s="1"/>
      <c r="H3" s="1"/>
      <c r="I3" s="1"/>
      <c r="J3" s="1"/>
      <c r="K3" s="1"/>
      <c r="L3" s="76" t="s">
        <v>13</v>
      </c>
      <c r="M3" s="108">
        <v>300000000</v>
      </c>
      <c r="N3" s="113">
        <v>250000000</v>
      </c>
      <c r="O3" s="95" t="s">
        <v>14</v>
      </c>
      <c r="P3" s="1"/>
      <c r="Q3" s="12" t="s">
        <v>15</v>
      </c>
      <c r="R3" s="114"/>
      <c r="S3" s="115"/>
      <c r="T3" s="95"/>
      <c r="U3" s="1"/>
      <c r="W3" s="107"/>
      <c r="X3" s="107"/>
      <c r="Y3" s="107"/>
      <c r="Z3" s="107"/>
      <c r="AA3" s="107"/>
      <c r="AB3" s="107"/>
      <c r="AC3" s="107"/>
      <c r="AD3" s="107"/>
      <c r="AE3" s="107"/>
      <c r="AF3" s="107"/>
      <c r="AG3" s="107"/>
      <c r="AH3" s="13"/>
      <c r="AI3" s="116" t="s">
        <v>16</v>
      </c>
      <c r="AJ3" s="107"/>
      <c r="AK3" s="107"/>
    </row>
    <row r="4" spans="1:64">
      <c r="A4" s="1"/>
      <c r="B4" s="1"/>
      <c r="C4" s="9" t="s">
        <v>17</v>
      </c>
      <c r="D4" s="103" t="s">
        <v>18</v>
      </c>
      <c r="E4" s="104"/>
      <c r="F4" s="1"/>
      <c r="G4" s="1"/>
      <c r="H4" s="1"/>
      <c r="I4" s="1"/>
      <c r="J4" s="1"/>
      <c r="K4" s="1"/>
      <c r="L4" s="76" t="s">
        <v>19</v>
      </c>
      <c r="M4" s="108"/>
      <c r="N4" s="113"/>
      <c r="O4" s="95"/>
      <c r="P4" s="1"/>
      <c r="Q4" s="12" t="s">
        <v>20</v>
      </c>
      <c r="R4" s="114"/>
      <c r="S4" s="115"/>
      <c r="T4" s="95"/>
      <c r="U4" s="1"/>
      <c r="V4" s="1"/>
      <c r="W4" s="1"/>
      <c r="X4" s="107"/>
      <c r="Y4" s="107"/>
      <c r="Z4" s="107"/>
      <c r="AA4" s="107"/>
      <c r="AB4" s="107"/>
      <c r="AC4" s="107"/>
      <c r="AD4" s="107"/>
      <c r="AE4" s="107"/>
      <c r="AF4" s="107"/>
      <c r="AG4" s="107"/>
      <c r="AH4" s="14"/>
      <c r="AI4" s="117" t="s">
        <v>21</v>
      </c>
      <c r="AJ4" s="1"/>
      <c r="AK4" s="1"/>
      <c r="BK4" s="15" t="s">
        <v>22</v>
      </c>
      <c r="BL4" s="15">
        <v>7.0000000000000007E-2</v>
      </c>
    </row>
    <row r="5" spans="1:64">
      <c r="A5" s="1"/>
      <c r="B5" s="1"/>
      <c r="C5" s="9" t="s">
        <v>23</v>
      </c>
      <c r="D5" s="103" t="s">
        <v>24</v>
      </c>
      <c r="E5" s="104"/>
      <c r="F5" s="1"/>
      <c r="G5" s="1"/>
      <c r="H5" s="1"/>
      <c r="I5" s="1"/>
      <c r="J5" s="1"/>
      <c r="K5" s="1"/>
      <c r="L5" s="76" t="s">
        <v>25</v>
      </c>
      <c r="M5" s="108"/>
      <c r="N5" s="113"/>
      <c r="O5" s="95"/>
      <c r="P5" s="1"/>
      <c r="Q5" s="12" t="s">
        <v>26</v>
      </c>
      <c r="R5" s="114"/>
      <c r="S5" s="115"/>
      <c r="T5" s="95"/>
      <c r="U5" s="1"/>
      <c r="V5" s="1"/>
      <c r="W5" s="1"/>
      <c r="X5" s="107"/>
      <c r="Y5" s="107"/>
      <c r="Z5" s="107"/>
      <c r="AA5" s="107"/>
      <c r="AB5" s="107"/>
      <c r="AC5" s="107"/>
      <c r="AD5" s="107"/>
      <c r="AE5" s="107"/>
      <c r="AF5" s="107"/>
      <c r="AG5" s="107"/>
      <c r="AH5" s="16"/>
      <c r="AI5" s="118" t="s">
        <v>27</v>
      </c>
      <c r="AJ5" s="1"/>
      <c r="AK5" s="1"/>
      <c r="BK5" s="15" t="s">
        <v>28</v>
      </c>
      <c r="BL5" s="15">
        <v>0.04</v>
      </c>
    </row>
    <row r="6" spans="1:64" ht="12.6" customHeight="1" thickBot="1">
      <c r="A6" s="1"/>
      <c r="B6" s="1"/>
      <c r="C6" s="9" t="s">
        <v>29</v>
      </c>
      <c r="D6" s="103" t="s">
        <v>30</v>
      </c>
      <c r="E6" s="104"/>
      <c r="F6" s="1"/>
      <c r="G6" s="1"/>
      <c r="H6" s="1"/>
      <c r="I6" s="1"/>
      <c r="J6" s="1"/>
      <c r="K6" s="1"/>
      <c r="L6" s="76" t="s">
        <v>31</v>
      </c>
      <c r="M6" s="108"/>
      <c r="N6" s="113"/>
      <c r="O6" s="95"/>
      <c r="P6" s="1"/>
      <c r="Q6" s="12" t="s">
        <v>32</v>
      </c>
      <c r="R6" s="114"/>
      <c r="S6" s="115"/>
      <c r="T6" s="95"/>
      <c r="U6" s="1"/>
      <c r="V6" s="1"/>
      <c r="W6" s="1"/>
      <c r="X6" s="107"/>
      <c r="Y6" s="107"/>
      <c r="Z6" s="107"/>
      <c r="AA6" s="107"/>
      <c r="AB6" s="107"/>
      <c r="AC6" s="107"/>
      <c r="AD6" s="107"/>
      <c r="AE6" s="107"/>
      <c r="AF6" s="1"/>
      <c r="AG6" s="107"/>
      <c r="AH6" s="17"/>
      <c r="AI6" s="119" t="s">
        <v>27</v>
      </c>
      <c r="AJ6" s="1"/>
      <c r="AK6" s="1"/>
      <c r="BK6" s="15" t="s">
        <v>33</v>
      </c>
      <c r="BL6" s="15">
        <v>7.0000000000000007E-2</v>
      </c>
    </row>
    <row r="7" spans="1:64" ht="12.6" customHeight="1" thickBot="1">
      <c r="A7" s="1"/>
      <c r="B7" s="1"/>
      <c r="C7" s="9" t="s">
        <v>34</v>
      </c>
      <c r="D7" s="211">
        <f>SUMIFS(S:S,H:H,"TOTAL")</f>
        <v>625574914.99889994</v>
      </c>
      <c r="E7" s="237"/>
      <c r="F7" s="1"/>
      <c r="G7" s="1"/>
      <c r="H7" s="1"/>
      <c r="I7" s="1"/>
      <c r="J7" s="1"/>
      <c r="K7" s="1"/>
      <c r="L7" s="77" t="s">
        <v>35</v>
      </c>
      <c r="M7" s="120"/>
      <c r="N7" s="121"/>
      <c r="O7" s="96"/>
      <c r="P7" s="1"/>
      <c r="Q7" s="18" t="s">
        <v>36</v>
      </c>
      <c r="R7" s="122"/>
      <c r="S7" s="123"/>
      <c r="T7" s="96"/>
      <c r="U7" s="1"/>
      <c r="V7" s="1"/>
      <c r="W7" s="1"/>
      <c r="X7" s="107"/>
      <c r="Y7" s="107"/>
      <c r="Z7" s="107"/>
      <c r="AA7" s="107"/>
      <c r="AB7" s="107"/>
      <c r="AC7" s="107"/>
      <c r="AD7" s="107"/>
      <c r="AE7" s="107"/>
      <c r="AF7" s="1"/>
      <c r="AG7" s="107"/>
      <c r="AH7" s="1"/>
      <c r="AI7" s="1"/>
      <c r="AJ7" s="1"/>
      <c r="AK7" s="1"/>
      <c r="BK7" s="15" t="s">
        <v>37</v>
      </c>
      <c r="BL7" s="15">
        <v>0.08</v>
      </c>
    </row>
    <row r="8" spans="1:64" ht="12.6" customHeight="1" thickBot="1">
      <c r="A8" s="1"/>
      <c r="B8" s="1"/>
      <c r="C8" s="9" t="s">
        <v>38</v>
      </c>
      <c r="D8" s="211">
        <f>SUMIFS(D:D,H:H,"CB")</f>
        <v>625574914.99889994</v>
      </c>
      <c r="E8" s="237"/>
      <c r="F8" s="1"/>
      <c r="G8" s="1"/>
      <c r="H8" s="1"/>
      <c r="I8" s="1"/>
      <c r="J8" s="1"/>
      <c r="K8" s="1"/>
      <c r="L8" s="1"/>
      <c r="M8" s="1"/>
      <c r="N8" s="1"/>
      <c r="O8" s="1"/>
      <c r="P8" s="1"/>
      <c r="Q8" s="1"/>
      <c r="R8" s="1"/>
      <c r="S8" s="1"/>
      <c r="T8" s="1"/>
      <c r="U8" s="1"/>
      <c r="V8" s="1"/>
      <c r="W8" s="1"/>
      <c r="X8" s="107"/>
      <c r="Y8" s="107"/>
      <c r="Z8" s="107"/>
      <c r="AA8" s="107"/>
      <c r="AB8" s="107"/>
      <c r="AC8" s="107"/>
      <c r="AD8" s="107"/>
      <c r="AE8" s="107"/>
      <c r="AF8" s="1"/>
      <c r="AG8" s="107"/>
      <c r="AH8" s="1"/>
      <c r="AI8" s="1"/>
      <c r="AJ8" s="1"/>
      <c r="AK8" s="1"/>
      <c r="BK8" s="15" t="s">
        <v>39</v>
      </c>
      <c r="BL8" s="15">
        <v>0</v>
      </c>
    </row>
    <row r="9" spans="1:64" ht="12.6" customHeight="1" thickBot="1">
      <c r="A9" s="1"/>
      <c r="B9" s="1"/>
      <c r="C9" s="9" t="s">
        <v>40</v>
      </c>
      <c r="D9" s="211">
        <f>SUMIFS(D:D,H:H,"PAID")</f>
        <v>249334554.35999998</v>
      </c>
      <c r="E9" s="237"/>
      <c r="F9" s="19" t="str">
        <f>IF(D9&gt;D8,"Exceeds Budget","Equal or Below  Budget")</f>
        <v>Equal or Below  Budget</v>
      </c>
      <c r="G9" s="1"/>
      <c r="H9" s="1"/>
      <c r="I9" s="1"/>
      <c r="J9" s="1"/>
      <c r="K9" s="1"/>
      <c r="L9" s="83" t="s">
        <v>41</v>
      </c>
      <c r="M9" s="102" t="s">
        <v>42</v>
      </c>
      <c r="N9" s="1"/>
      <c r="O9" s="1"/>
      <c r="P9" s="1"/>
      <c r="Q9" s="1"/>
      <c r="R9" s="1"/>
      <c r="S9" s="1"/>
      <c r="T9" s="1"/>
      <c r="U9" s="1"/>
      <c r="V9" s="1"/>
      <c r="W9" s="1"/>
      <c r="X9" s="107"/>
      <c r="Y9" s="107"/>
      <c r="Z9" s="107"/>
      <c r="AA9" s="107"/>
      <c r="AB9" s="107"/>
      <c r="AC9" s="107"/>
      <c r="AD9" s="107"/>
      <c r="AE9" s="107"/>
      <c r="AF9" s="1"/>
      <c r="AG9" s="107"/>
      <c r="AH9" s="1"/>
      <c r="AI9" s="1"/>
      <c r="AJ9" s="1"/>
      <c r="AK9" s="1"/>
    </row>
    <row r="10" spans="1:64" ht="24">
      <c r="A10" s="1"/>
      <c r="B10" s="1"/>
      <c r="C10" s="9" t="s">
        <v>43</v>
      </c>
      <c r="D10" s="211">
        <f>D11-D9</f>
        <v>376240360.63889992</v>
      </c>
      <c r="E10" s="237"/>
      <c r="F10" s="20"/>
      <c r="G10" s="20"/>
      <c r="H10" s="1"/>
      <c r="I10" s="1"/>
      <c r="J10" s="1"/>
      <c r="K10" s="1"/>
      <c r="L10" s="1"/>
      <c r="M10" s="1"/>
      <c r="N10" s="1"/>
      <c r="O10" s="1"/>
      <c r="P10" s="1"/>
      <c r="Q10" s="1"/>
      <c r="R10" s="1"/>
      <c r="S10" s="1"/>
      <c r="T10" s="1"/>
      <c r="U10" s="1"/>
      <c r="V10" s="1"/>
      <c r="W10" s="1"/>
      <c r="X10" s="107"/>
      <c r="Y10" s="107"/>
      <c r="Z10" s="107"/>
      <c r="AA10" s="107"/>
      <c r="AB10" s="107"/>
      <c r="AC10" s="107"/>
      <c r="AD10" s="107"/>
      <c r="AE10" s="107"/>
      <c r="AF10" s="1"/>
      <c r="AG10" s="107"/>
      <c r="AH10" s="1"/>
      <c r="AI10" s="1"/>
      <c r="AJ10" s="1"/>
      <c r="AK10" s="1"/>
    </row>
    <row r="11" spans="1:64" ht="18" customHeight="1" thickBot="1">
      <c r="A11" s="1"/>
      <c r="B11" s="1"/>
      <c r="C11" s="21" t="s">
        <v>44</v>
      </c>
      <c r="D11" s="211">
        <f>SUMIFS(D:D,H:H,"CBR")</f>
        <v>625574914.99889994</v>
      </c>
      <c r="E11" s="237"/>
      <c r="F11" s="20"/>
      <c r="G11" s="20"/>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64" s="29" customFormat="1" ht="36.6" customHeight="1" thickBot="1">
      <c r="A12" s="20"/>
      <c r="B12" s="20"/>
      <c r="C12" s="74" t="s">
        <v>45</v>
      </c>
      <c r="D12" s="20"/>
      <c r="E12" s="124"/>
      <c r="F12" s="20"/>
      <c r="G12" s="20"/>
      <c r="H12" s="20"/>
      <c r="I12" s="20"/>
      <c r="J12" s="20"/>
      <c r="K12" s="20"/>
      <c r="L12" s="23" t="s">
        <v>46</v>
      </c>
      <c r="M12" s="231" t="s">
        <v>47</v>
      </c>
      <c r="N12" s="238"/>
      <c r="O12" s="238"/>
      <c r="P12" s="238"/>
      <c r="Q12" s="239"/>
      <c r="R12" s="78" t="s">
        <v>48</v>
      </c>
      <c r="S12" s="125" t="s">
        <v>49</v>
      </c>
      <c r="T12" s="24" t="s">
        <v>50</v>
      </c>
      <c r="U12" s="24" t="s">
        <v>51</v>
      </c>
      <c r="V12" s="125" t="s">
        <v>52</v>
      </c>
      <c r="W12" s="125" t="s">
        <v>53</v>
      </c>
      <c r="X12" s="125" t="s">
        <v>54</v>
      </c>
      <c r="Y12" s="25" t="s">
        <v>55</v>
      </c>
      <c r="Z12" s="25" t="s">
        <v>56</v>
      </c>
      <c r="AA12" s="125" t="s">
        <v>57</v>
      </c>
      <c r="AB12" s="125" t="s">
        <v>58</v>
      </c>
      <c r="AC12" s="125" t="s">
        <v>59</v>
      </c>
      <c r="AD12" s="26" t="s">
        <v>60</v>
      </c>
      <c r="AE12" s="27" t="s">
        <v>61</v>
      </c>
      <c r="AF12" s="28" t="s">
        <v>62</v>
      </c>
      <c r="AG12" s="27" t="s">
        <v>63</v>
      </c>
      <c r="AH12" s="1"/>
      <c r="AI12" s="1"/>
      <c r="AJ12" s="20"/>
      <c r="AK12" s="20"/>
    </row>
    <row r="13" spans="1:64" ht="12.6" customHeight="1" thickBot="1">
      <c r="A13" s="1"/>
      <c r="B13" s="30"/>
      <c r="C13" s="31"/>
      <c r="D13" s="31"/>
      <c r="E13" s="32"/>
      <c r="F13" s="32"/>
      <c r="G13" s="32"/>
      <c r="H13" s="32"/>
      <c r="I13" s="32"/>
      <c r="J13" s="32"/>
      <c r="K13" s="32"/>
      <c r="L13" s="4"/>
      <c r="M13" s="1"/>
      <c r="N13" s="1"/>
      <c r="O13" s="1"/>
      <c r="P13" s="1"/>
      <c r="Q13" s="216" t="s">
        <v>64</v>
      </c>
      <c r="R13" s="240"/>
      <c r="S13" s="126">
        <v>518649453</v>
      </c>
      <c r="T13" s="127"/>
      <c r="U13" s="127"/>
      <c r="V13" s="127">
        <f>S13+T13+U13</f>
        <v>518649453</v>
      </c>
      <c r="W13" s="127"/>
      <c r="X13" s="127">
        <f>V13-W13</f>
        <v>518649453</v>
      </c>
      <c r="Y13" s="127">
        <f>IF(AD13=AE13,AE13,0)</f>
        <v>203272948</v>
      </c>
      <c r="Z13" s="127">
        <f>IF(AF13=AG13,AG13,0)</f>
        <v>0</v>
      </c>
      <c r="AA13" s="127">
        <f>W13+Y13</f>
        <v>203272948</v>
      </c>
      <c r="AB13" s="127">
        <f>V13+Z13-W13-Y13</f>
        <v>315376505</v>
      </c>
      <c r="AC13" s="128">
        <f>V13+Z13</f>
        <v>518649453</v>
      </c>
      <c r="AD13" s="129">
        <f>SUMIFS(AD26:AD9524,I26:I9524,"OPC")</f>
        <v>203272948</v>
      </c>
      <c r="AE13" s="130">
        <f>SUMIFS(AE26:AE9524,I26:I9524,"OPC")</f>
        <v>203272948</v>
      </c>
      <c r="AF13" s="130">
        <f>SUMIFS(AF26:AF9524,I26:I9524,"OPC")</f>
        <v>0</v>
      </c>
      <c r="AG13" s="131">
        <f>SUMIFS(AG26:AG9524,I26:I9524,"OPC")</f>
        <v>0</v>
      </c>
      <c r="AH13" s="33" t="s">
        <v>65</v>
      </c>
      <c r="AI13" s="34" t="s">
        <v>66</v>
      </c>
      <c r="AJ13" s="1"/>
      <c r="AK13" s="1"/>
    </row>
    <row r="14" spans="1:64" ht="12.6" customHeight="1" thickBot="1">
      <c r="A14" s="1"/>
      <c r="B14" s="35"/>
      <c r="C14" s="1"/>
      <c r="D14" s="1"/>
      <c r="E14" s="1"/>
      <c r="F14" s="1"/>
      <c r="G14" s="1"/>
      <c r="H14" s="1"/>
      <c r="I14" s="1"/>
      <c r="J14" s="1"/>
      <c r="K14" s="1"/>
      <c r="L14" s="4"/>
      <c r="M14" s="1"/>
      <c r="N14" s="1"/>
      <c r="O14" s="1"/>
      <c r="P14" s="1"/>
      <c r="Q14" s="31"/>
      <c r="R14" s="31"/>
      <c r="S14" s="85"/>
      <c r="T14" s="31"/>
      <c r="U14" s="31"/>
      <c r="V14" s="31"/>
      <c r="W14" s="31"/>
      <c r="X14" s="31"/>
      <c r="Y14" s="31"/>
      <c r="Z14" s="31"/>
      <c r="AA14" s="31"/>
      <c r="AB14" s="31"/>
      <c r="AC14" s="31"/>
      <c r="AD14" s="31"/>
      <c r="AE14" s="31"/>
      <c r="AF14" s="36"/>
      <c r="AG14" s="31"/>
      <c r="AH14" s="31"/>
      <c r="AI14" s="36"/>
      <c r="AJ14" s="1"/>
      <c r="AK14" s="1"/>
    </row>
    <row r="15" spans="1:64" ht="15" thickBot="1">
      <c r="A15" s="1"/>
      <c r="B15" s="227" t="s">
        <v>67</v>
      </c>
      <c r="C15" s="241"/>
      <c r="D15" s="241"/>
      <c r="E15" s="241"/>
      <c r="F15" s="241"/>
      <c r="G15" s="241"/>
      <c r="H15" s="241"/>
      <c r="I15" s="241"/>
      <c r="J15" s="241"/>
      <c r="K15" s="242"/>
      <c r="L15" s="37" t="s">
        <v>68</v>
      </c>
      <c r="M15" s="222" t="s">
        <v>69</v>
      </c>
      <c r="N15" s="243"/>
      <c r="O15" s="243"/>
      <c r="P15" s="243"/>
      <c r="Q15" s="236"/>
      <c r="R15" s="100"/>
      <c r="S15" s="132">
        <v>27600000</v>
      </c>
      <c r="T15" s="133"/>
      <c r="U15" s="134"/>
      <c r="V15" s="133">
        <f t="shared" ref="V15:V24" si="0">S15+T15+U15</f>
        <v>27600000</v>
      </c>
      <c r="W15" s="134"/>
      <c r="X15" s="134">
        <f t="shared" ref="X15:X24" si="1">V15-W15</f>
        <v>27600000</v>
      </c>
      <c r="Y15" s="134">
        <f>IF(AD15=AE15,AE15,0)</f>
        <v>9000000</v>
      </c>
      <c r="Z15" s="134">
        <f t="shared" ref="Z15:Z24" si="2">IF(AF15=AG15,AG15,0)</f>
        <v>0</v>
      </c>
      <c r="AA15" s="133">
        <f t="shared" ref="AA15:AA24" si="3">W15+Y15</f>
        <v>9000000</v>
      </c>
      <c r="AB15" s="133">
        <f t="shared" ref="AB15:AB24" si="4">V15+Z15-W15-Y15</f>
        <v>18600000</v>
      </c>
      <c r="AC15" s="135">
        <f t="shared" ref="AC15:AC24" si="5">V15+Z15</f>
        <v>27600000</v>
      </c>
      <c r="AD15" s="136">
        <v>9000000</v>
      </c>
      <c r="AE15" s="137">
        <v>9000000</v>
      </c>
      <c r="AF15" s="138"/>
      <c r="AG15" s="139"/>
      <c r="AH15" s="88"/>
      <c r="AI15" s="89"/>
      <c r="AJ15" s="1"/>
      <c r="AK15" s="1"/>
    </row>
    <row r="16" spans="1:64" ht="14.45">
      <c r="A16" s="1"/>
      <c r="B16" s="244"/>
      <c r="C16" s="245"/>
      <c r="D16" s="245"/>
      <c r="E16" s="246"/>
      <c r="F16" s="245"/>
      <c r="G16" s="245"/>
      <c r="H16" s="245"/>
      <c r="I16" s="245"/>
      <c r="J16" s="245"/>
      <c r="K16" s="247"/>
      <c r="L16" s="38" t="s">
        <v>70</v>
      </c>
      <c r="M16" s="225" t="s">
        <v>71</v>
      </c>
      <c r="N16" s="248"/>
      <c r="O16" s="248"/>
      <c r="P16" s="248"/>
      <c r="Q16" s="237"/>
      <c r="R16" s="98"/>
      <c r="S16" s="140">
        <v>2999999.29</v>
      </c>
      <c r="T16" s="141"/>
      <c r="U16" s="142"/>
      <c r="V16" s="141">
        <f t="shared" si="0"/>
        <v>2999999.29</v>
      </c>
      <c r="W16" s="142"/>
      <c r="X16" s="142">
        <f t="shared" si="1"/>
        <v>2999999.29</v>
      </c>
      <c r="Y16" s="142">
        <f>IF(AD16=AE16,AE16,0)</f>
        <v>750000</v>
      </c>
      <c r="Z16" s="142">
        <f t="shared" si="2"/>
        <v>0</v>
      </c>
      <c r="AA16" s="141">
        <f t="shared" si="3"/>
        <v>750000</v>
      </c>
      <c r="AB16" s="141">
        <f t="shared" si="4"/>
        <v>2249999.29</v>
      </c>
      <c r="AC16" s="118">
        <f t="shared" si="5"/>
        <v>2999999.29</v>
      </c>
      <c r="AD16" s="143">
        <v>750000</v>
      </c>
      <c r="AE16" s="144">
        <v>750000</v>
      </c>
      <c r="AF16" s="145"/>
      <c r="AG16" s="146"/>
      <c r="AH16" s="90"/>
      <c r="AI16" s="91"/>
      <c r="AJ16" s="1"/>
      <c r="AK16" s="1"/>
    </row>
    <row r="17" spans="1:37" ht="14.45">
      <c r="A17" s="1"/>
      <c r="B17" s="244"/>
      <c r="C17" s="245"/>
      <c r="D17" s="245"/>
      <c r="E17" s="246"/>
      <c r="F17" s="245"/>
      <c r="G17" s="245"/>
      <c r="H17" s="245"/>
      <c r="I17" s="245"/>
      <c r="J17" s="245"/>
      <c r="K17" s="247"/>
      <c r="L17" s="38" t="s">
        <v>72</v>
      </c>
      <c r="M17" s="225" t="s">
        <v>73</v>
      </c>
      <c r="N17" s="248"/>
      <c r="O17" s="248"/>
      <c r="P17" s="248"/>
      <c r="Q17" s="237"/>
      <c r="R17" s="98"/>
      <c r="S17" s="140"/>
      <c r="T17" s="141"/>
      <c r="U17" s="142"/>
      <c r="V17" s="141">
        <f t="shared" si="0"/>
        <v>0</v>
      </c>
      <c r="W17" s="142"/>
      <c r="X17" s="142">
        <f t="shared" si="1"/>
        <v>0</v>
      </c>
      <c r="Y17" s="142">
        <f t="shared" ref="Y17:Y24" si="6">IF(AD17=AE17,AE17,0)</f>
        <v>0</v>
      </c>
      <c r="Z17" s="142">
        <f t="shared" si="2"/>
        <v>0</v>
      </c>
      <c r="AA17" s="141">
        <f t="shared" si="3"/>
        <v>0</v>
      </c>
      <c r="AB17" s="141">
        <f t="shared" si="4"/>
        <v>0</v>
      </c>
      <c r="AC17" s="118">
        <f t="shared" si="5"/>
        <v>0</v>
      </c>
      <c r="AD17" s="143"/>
      <c r="AE17" s="144"/>
      <c r="AF17" s="145"/>
      <c r="AG17" s="146"/>
      <c r="AH17" s="90"/>
      <c r="AI17" s="91"/>
      <c r="AJ17" s="1"/>
      <c r="AK17" s="1"/>
    </row>
    <row r="18" spans="1:37" ht="14.45">
      <c r="A18" s="1"/>
      <c r="B18" s="244"/>
      <c r="C18" s="245"/>
      <c r="D18" s="245"/>
      <c r="E18" s="246"/>
      <c r="F18" s="245"/>
      <c r="G18" s="245"/>
      <c r="H18" s="245"/>
      <c r="I18" s="245"/>
      <c r="J18" s="245"/>
      <c r="K18" s="247"/>
      <c r="L18" s="38" t="s">
        <v>74</v>
      </c>
      <c r="M18" s="225" t="s">
        <v>75</v>
      </c>
      <c r="N18" s="248"/>
      <c r="O18" s="248"/>
      <c r="P18" s="248"/>
      <c r="Q18" s="237"/>
      <c r="R18" s="98"/>
      <c r="S18" s="140"/>
      <c r="T18" s="141"/>
      <c r="U18" s="142"/>
      <c r="V18" s="141">
        <f t="shared" si="0"/>
        <v>0</v>
      </c>
      <c r="W18" s="142"/>
      <c r="X18" s="142">
        <f t="shared" si="1"/>
        <v>0</v>
      </c>
      <c r="Y18" s="142">
        <f t="shared" si="6"/>
        <v>0</v>
      </c>
      <c r="Z18" s="142">
        <f t="shared" si="2"/>
        <v>0</v>
      </c>
      <c r="AA18" s="141">
        <f t="shared" si="3"/>
        <v>0</v>
      </c>
      <c r="AB18" s="141">
        <f t="shared" si="4"/>
        <v>0</v>
      </c>
      <c r="AC18" s="118">
        <f t="shared" si="5"/>
        <v>0</v>
      </c>
      <c r="AD18" s="143"/>
      <c r="AE18" s="144"/>
      <c r="AF18" s="145"/>
      <c r="AG18" s="146"/>
      <c r="AH18" s="90"/>
      <c r="AI18" s="91"/>
      <c r="AJ18" s="1"/>
      <c r="AK18" s="1"/>
    </row>
    <row r="19" spans="1:37" ht="14.45">
      <c r="A19" s="1"/>
      <c r="B19" s="244"/>
      <c r="C19" s="245"/>
      <c r="D19" s="245"/>
      <c r="E19" s="246"/>
      <c r="F19" s="245"/>
      <c r="G19" s="245"/>
      <c r="H19" s="245"/>
      <c r="I19" s="245"/>
      <c r="J19" s="245"/>
      <c r="K19" s="247"/>
      <c r="L19" s="38" t="s">
        <v>76</v>
      </c>
      <c r="M19" s="225" t="s">
        <v>77</v>
      </c>
      <c r="N19" s="248"/>
      <c r="O19" s="248"/>
      <c r="P19" s="248"/>
      <c r="Q19" s="237"/>
      <c r="R19" s="98"/>
      <c r="S19" s="140"/>
      <c r="T19" s="141"/>
      <c r="U19" s="142"/>
      <c r="V19" s="141">
        <f t="shared" si="0"/>
        <v>0</v>
      </c>
      <c r="W19" s="142"/>
      <c r="X19" s="142">
        <f t="shared" si="1"/>
        <v>0</v>
      </c>
      <c r="Y19" s="142">
        <f t="shared" si="6"/>
        <v>0</v>
      </c>
      <c r="Z19" s="142">
        <f t="shared" si="2"/>
        <v>0</v>
      </c>
      <c r="AA19" s="141">
        <f t="shared" si="3"/>
        <v>0</v>
      </c>
      <c r="AB19" s="141">
        <f t="shared" si="4"/>
        <v>0</v>
      </c>
      <c r="AC19" s="118">
        <f t="shared" si="5"/>
        <v>0</v>
      </c>
      <c r="AD19" s="143"/>
      <c r="AE19" s="144"/>
      <c r="AF19" s="145"/>
      <c r="AG19" s="146"/>
      <c r="AH19" s="90"/>
      <c r="AI19" s="91"/>
      <c r="AJ19" s="1"/>
      <c r="AK19" s="1"/>
    </row>
    <row r="20" spans="1:37" ht="12.6" customHeight="1" thickBot="1">
      <c r="A20" s="1"/>
      <c r="B20" s="249"/>
      <c r="C20" s="250"/>
      <c r="D20" s="250"/>
      <c r="E20" s="250"/>
      <c r="F20" s="250"/>
      <c r="G20" s="250"/>
      <c r="H20" s="250"/>
      <c r="I20" s="250"/>
      <c r="J20" s="250"/>
      <c r="K20" s="251"/>
      <c r="L20" s="39" t="s">
        <v>78</v>
      </c>
      <c r="M20" s="232" t="s">
        <v>79</v>
      </c>
      <c r="N20" s="252"/>
      <c r="O20" s="252"/>
      <c r="P20" s="252"/>
      <c r="Q20" s="253"/>
      <c r="R20" s="101"/>
      <c r="S20" s="147">
        <v>35400000.979999997</v>
      </c>
      <c r="T20" s="148"/>
      <c r="U20" s="149"/>
      <c r="V20" s="148">
        <f t="shared" si="0"/>
        <v>35400000.979999997</v>
      </c>
      <c r="W20" s="149"/>
      <c r="X20" s="149">
        <f t="shared" si="1"/>
        <v>35400000.979999997</v>
      </c>
      <c r="Y20" s="149">
        <f t="shared" si="6"/>
        <v>20000000</v>
      </c>
      <c r="Z20" s="149">
        <f t="shared" si="2"/>
        <v>0</v>
      </c>
      <c r="AA20" s="148">
        <f t="shared" si="3"/>
        <v>20000000</v>
      </c>
      <c r="AB20" s="148">
        <f t="shared" si="4"/>
        <v>15400000.979999997</v>
      </c>
      <c r="AC20" s="150">
        <f t="shared" si="5"/>
        <v>35400000.979999997</v>
      </c>
      <c r="AD20" s="151">
        <v>20000000</v>
      </c>
      <c r="AE20" s="152">
        <v>20000000</v>
      </c>
      <c r="AF20" s="153"/>
      <c r="AG20" s="154"/>
      <c r="AH20" s="92"/>
      <c r="AI20" s="93"/>
      <c r="AJ20" s="1"/>
      <c r="AK20" s="1"/>
    </row>
    <row r="21" spans="1:37" ht="12.6" customHeight="1" thickBot="1">
      <c r="A21" s="1"/>
      <c r="B21" s="35"/>
      <c r="C21" s="1"/>
      <c r="D21" s="1"/>
      <c r="E21" s="1"/>
      <c r="F21" s="1"/>
      <c r="G21" s="1"/>
      <c r="H21" s="1"/>
      <c r="I21" s="1"/>
      <c r="J21" s="1"/>
      <c r="K21" s="1"/>
      <c r="L21" s="4"/>
      <c r="M21" s="1"/>
      <c r="N21" s="1"/>
      <c r="O21" s="1"/>
      <c r="P21" s="1"/>
      <c r="Q21" s="217" t="s">
        <v>80</v>
      </c>
      <c r="R21" s="239"/>
      <c r="S21" s="126">
        <v>66000000.270000003</v>
      </c>
      <c r="T21" s="130"/>
      <c r="U21" s="130"/>
      <c r="V21" s="130">
        <f t="shared" si="0"/>
        <v>66000000.270000003</v>
      </c>
      <c r="W21" s="130"/>
      <c r="X21" s="130">
        <f t="shared" si="1"/>
        <v>66000000.270000003</v>
      </c>
      <c r="Y21" s="130">
        <f t="shared" si="6"/>
        <v>29750000</v>
      </c>
      <c r="Z21" s="130">
        <f t="shared" si="2"/>
        <v>0</v>
      </c>
      <c r="AA21" s="130">
        <f t="shared" si="3"/>
        <v>29750000</v>
      </c>
      <c r="AB21" s="130">
        <f t="shared" si="4"/>
        <v>36250000.270000003</v>
      </c>
      <c r="AC21" s="131">
        <f t="shared" si="5"/>
        <v>66000000.270000003</v>
      </c>
      <c r="AD21" s="129">
        <f>SUM(AD15:AD20)</f>
        <v>29750000</v>
      </c>
      <c r="AE21" s="130">
        <f>SUM(AE15:AE20)</f>
        <v>29750000</v>
      </c>
      <c r="AF21" s="130">
        <f>SUM(AF15:AF20)</f>
        <v>0</v>
      </c>
      <c r="AG21" s="131">
        <f>SUM(AG15:AG20)</f>
        <v>0</v>
      </c>
      <c r="AH21" s="1"/>
      <c r="AI21" s="1"/>
      <c r="AJ21" s="1"/>
      <c r="AK21" s="1"/>
    </row>
    <row r="22" spans="1:37" ht="12.6" customHeight="1" thickBot="1">
      <c r="A22" s="1"/>
      <c r="B22" s="35"/>
      <c r="C22" s="1"/>
      <c r="D22" s="1"/>
      <c r="E22" s="1"/>
      <c r="F22" s="1"/>
      <c r="G22" s="1"/>
      <c r="H22" s="1"/>
      <c r="I22" s="1"/>
      <c r="J22" s="1"/>
      <c r="K22" s="1"/>
      <c r="L22" s="4"/>
      <c r="M22" s="1"/>
      <c r="N22" s="1"/>
      <c r="O22" s="1"/>
      <c r="P22" s="1"/>
      <c r="Q22" s="226" t="s">
        <v>81</v>
      </c>
      <c r="R22" s="250"/>
      <c r="S22" s="155">
        <v>584649453.26999998</v>
      </c>
      <c r="T22" s="156"/>
      <c r="U22" s="156"/>
      <c r="V22" s="156">
        <f t="shared" si="0"/>
        <v>584649453.26999998</v>
      </c>
      <c r="W22" s="156"/>
      <c r="X22" s="156">
        <f t="shared" si="1"/>
        <v>584649453.26999998</v>
      </c>
      <c r="Y22" s="156">
        <f t="shared" si="6"/>
        <v>233022948</v>
      </c>
      <c r="Z22" s="156">
        <f t="shared" si="2"/>
        <v>0</v>
      </c>
      <c r="AA22" s="156">
        <f t="shared" si="3"/>
        <v>233022948</v>
      </c>
      <c r="AB22" s="156">
        <f t="shared" si="4"/>
        <v>351626505.26999998</v>
      </c>
      <c r="AC22" s="157">
        <f t="shared" si="5"/>
        <v>584649453.26999998</v>
      </c>
      <c r="AD22" s="158">
        <f>AD21+AD13</f>
        <v>233022948</v>
      </c>
      <c r="AE22" s="156">
        <f>AE21+AE13</f>
        <v>233022948</v>
      </c>
      <c r="AF22" s="156">
        <f>AF21+AF13</f>
        <v>0</v>
      </c>
      <c r="AG22" s="157">
        <f>AG21+AG13</f>
        <v>0</v>
      </c>
      <c r="AH22" s="1"/>
      <c r="AI22" s="1"/>
      <c r="AJ22" s="1"/>
      <c r="AK22" s="1"/>
    </row>
    <row r="23" spans="1:37" ht="12.6" customHeight="1" thickBot="1">
      <c r="A23" s="1"/>
      <c r="B23" s="229" t="s">
        <v>82</v>
      </c>
      <c r="C23" s="238"/>
      <c r="D23" s="238"/>
      <c r="E23" s="238"/>
      <c r="F23" s="238"/>
      <c r="G23" s="238"/>
      <c r="H23" s="238"/>
      <c r="I23" s="238"/>
      <c r="J23" s="238"/>
      <c r="K23" s="254"/>
      <c r="L23" s="40" t="s">
        <v>83</v>
      </c>
      <c r="M23" s="41" t="s">
        <v>84</v>
      </c>
      <c r="N23" s="41"/>
      <c r="O23" s="42" t="s">
        <v>22</v>
      </c>
      <c r="P23" s="43">
        <v>7.0000000000000007E-2</v>
      </c>
      <c r="Q23" s="44" t="s">
        <v>85</v>
      </c>
      <c r="R23" s="101"/>
      <c r="S23" s="159">
        <v>40925461.7289</v>
      </c>
      <c r="T23" s="160"/>
      <c r="U23" s="160"/>
      <c r="V23" s="161">
        <f t="shared" si="0"/>
        <v>40925461.7289</v>
      </c>
      <c r="W23" s="160"/>
      <c r="X23" s="161">
        <f t="shared" si="1"/>
        <v>40925461.7289</v>
      </c>
      <c r="Y23" s="161">
        <f t="shared" si="6"/>
        <v>16311606.360000001</v>
      </c>
      <c r="Z23" s="161">
        <f t="shared" si="2"/>
        <v>0</v>
      </c>
      <c r="AA23" s="161">
        <f t="shared" si="3"/>
        <v>16311606.360000001</v>
      </c>
      <c r="AB23" s="161">
        <f t="shared" si="4"/>
        <v>24613855.368900001</v>
      </c>
      <c r="AC23" s="162">
        <f t="shared" si="5"/>
        <v>40925461.7289</v>
      </c>
      <c r="AD23" s="163">
        <f>IF(($P$23*$AD$22)&gt;X23,X23,$P$23*$AD$22)</f>
        <v>16311606.360000001</v>
      </c>
      <c r="AE23" s="161">
        <f>IF(($P$23*$AE$22)&gt;X23,X23,$P$23*$AE$22)</f>
        <v>16311606.360000001</v>
      </c>
      <c r="AF23" s="161">
        <f>$P23*AF22</f>
        <v>0</v>
      </c>
      <c r="AG23" s="162">
        <f>$P23*AG22</f>
        <v>0</v>
      </c>
      <c r="AH23" s="1"/>
      <c r="AI23" s="1"/>
      <c r="AJ23" s="1"/>
      <c r="AK23" s="1"/>
    </row>
    <row r="24" spans="1:37" ht="12.6" customHeight="1" thickBot="1">
      <c r="A24" s="1"/>
      <c r="B24" s="1"/>
      <c r="C24" s="1"/>
      <c r="D24" s="1"/>
      <c r="E24" s="1"/>
      <c r="F24" s="1"/>
      <c r="G24" s="1"/>
      <c r="H24" s="1"/>
      <c r="I24" s="1"/>
      <c r="J24" s="1"/>
      <c r="K24" s="1"/>
      <c r="L24" s="4"/>
      <c r="M24" s="1"/>
      <c r="N24" s="1"/>
      <c r="O24" s="1"/>
      <c r="P24" s="1"/>
      <c r="Q24" s="224" t="s">
        <v>86</v>
      </c>
      <c r="R24" s="239"/>
      <c r="S24" s="155">
        <v>625574914.99889994</v>
      </c>
      <c r="T24" s="164"/>
      <c r="U24" s="164"/>
      <c r="V24" s="164">
        <f t="shared" si="0"/>
        <v>625574914.99889994</v>
      </c>
      <c r="W24" s="164"/>
      <c r="X24" s="164">
        <f t="shared" si="1"/>
        <v>625574914.99889994</v>
      </c>
      <c r="Y24" s="164">
        <f t="shared" si="6"/>
        <v>249334554.36000001</v>
      </c>
      <c r="Z24" s="164">
        <f t="shared" si="2"/>
        <v>0</v>
      </c>
      <c r="AA24" s="164">
        <f t="shared" si="3"/>
        <v>249334554.36000001</v>
      </c>
      <c r="AB24" s="164">
        <f t="shared" si="4"/>
        <v>376240360.63889992</v>
      </c>
      <c r="AC24" s="165">
        <f t="shared" si="5"/>
        <v>625574914.99889994</v>
      </c>
      <c r="AD24" s="166">
        <f>AD23+AD22</f>
        <v>249334554.36000001</v>
      </c>
      <c r="AE24" s="164">
        <f>AE23+AE22</f>
        <v>249334554.36000001</v>
      </c>
      <c r="AF24" s="164">
        <f>AF23+AF22</f>
        <v>0</v>
      </c>
      <c r="AG24" s="165">
        <f>AG23+AG22</f>
        <v>0</v>
      </c>
      <c r="AH24" s="1"/>
      <c r="AI24" s="1"/>
      <c r="AJ24" s="1"/>
      <c r="AK24" s="1"/>
    </row>
    <row r="25" spans="1:37" ht="12.6" customHeight="1" thickBot="1">
      <c r="A25" s="1"/>
      <c r="B25" s="255"/>
      <c r="C25" s="245"/>
      <c r="D25" s="245"/>
      <c r="E25" s="246"/>
      <c r="F25" s="245"/>
      <c r="G25" s="245"/>
      <c r="H25" s="245"/>
      <c r="I25" s="245"/>
      <c r="J25" s="245"/>
      <c r="K25" s="245"/>
      <c r="L25" s="212"/>
      <c r="M25" s="245"/>
      <c r="N25" s="245"/>
      <c r="O25" s="245"/>
      <c r="P25" s="245"/>
      <c r="Q25" s="245"/>
      <c r="R25" s="245"/>
      <c r="S25" s="256"/>
      <c r="T25" s="245"/>
      <c r="U25" s="246"/>
      <c r="V25" s="245"/>
      <c r="W25" s="245"/>
      <c r="X25" s="246"/>
      <c r="Y25" s="246"/>
      <c r="Z25" s="246"/>
      <c r="AA25" s="246"/>
      <c r="AB25" s="246"/>
      <c r="AC25" s="246"/>
      <c r="AD25" s="246"/>
      <c r="AE25" s="246"/>
      <c r="AF25" s="245"/>
      <c r="AG25" s="246"/>
      <c r="AH25" s="245"/>
      <c r="AI25" s="245"/>
      <c r="AJ25" s="1"/>
      <c r="AK25" s="1"/>
    </row>
    <row r="26" spans="1:37" ht="15" customHeight="1" thickBot="1">
      <c r="A26" s="1"/>
      <c r="B26" s="84" t="s">
        <v>87</v>
      </c>
      <c r="C26" s="167" t="s">
        <v>88</v>
      </c>
      <c r="D26" s="168"/>
      <c r="E26" s="168"/>
      <c r="F26" s="168"/>
      <c r="G26" s="168"/>
      <c r="H26" s="45"/>
      <c r="I26" s="45" t="s">
        <v>89</v>
      </c>
      <c r="J26" s="46">
        <f>X26/$X$23</f>
        <v>0.63009803270726683</v>
      </c>
      <c r="K26" s="47"/>
      <c r="L26" s="48" t="s">
        <v>83</v>
      </c>
      <c r="M26" s="228" t="s">
        <v>84</v>
      </c>
      <c r="N26" s="238"/>
      <c r="O26" s="238"/>
      <c r="P26" s="238"/>
      <c r="Q26" s="254"/>
      <c r="R26" s="82"/>
      <c r="S26" s="169">
        <v>25787052.923016429</v>
      </c>
      <c r="T26" s="161"/>
      <c r="U26" s="161"/>
      <c r="V26" s="161">
        <f>S26+T26+U26</f>
        <v>25787052.923016429</v>
      </c>
      <c r="W26" s="161"/>
      <c r="X26" s="161">
        <f>V26-W26</f>
        <v>25787052.923016429</v>
      </c>
      <c r="Y26" s="161">
        <f>IF(AD26=AE26,AE26,0)</f>
        <v>10277911.077731343</v>
      </c>
      <c r="Z26" s="161">
        <v>0</v>
      </c>
      <c r="AA26" s="161">
        <f>W26+Y26</f>
        <v>10277911.077731343</v>
      </c>
      <c r="AB26" s="161">
        <f>V26+Z26-W26-Y26</f>
        <v>15509141.845285086</v>
      </c>
      <c r="AC26" s="162">
        <f>V26+Z26</f>
        <v>25787052.923016429</v>
      </c>
      <c r="AD26" s="163">
        <f>IF($AD$23=0,0,$AD$23*$J26)</f>
        <v>10277911.077731343</v>
      </c>
      <c r="AE26" s="161">
        <f>IF($AE$23=0,0,$AE$23*$J26)</f>
        <v>10277911.077731343</v>
      </c>
      <c r="AF26" s="161">
        <v>0</v>
      </c>
      <c r="AG26" s="162">
        <v>0</v>
      </c>
      <c r="AH26" s="1"/>
      <c r="AI26" s="1"/>
      <c r="AJ26" s="1"/>
      <c r="AK26" s="1"/>
    </row>
    <row r="27" spans="1:37" ht="12.6" customHeight="1" thickBot="1">
      <c r="A27" s="1"/>
      <c r="B27" s="49"/>
      <c r="C27" s="50"/>
      <c r="D27" s="51" t="s">
        <v>90</v>
      </c>
      <c r="E27" s="52" t="s">
        <v>91</v>
      </c>
      <c r="F27" s="46"/>
      <c r="G27" s="46"/>
      <c r="H27" s="170"/>
      <c r="I27" s="170"/>
      <c r="J27" s="170"/>
      <c r="K27" s="170"/>
      <c r="L27" s="1"/>
      <c r="M27" s="1"/>
      <c r="R27" s="1"/>
      <c r="S27" s="86"/>
      <c r="T27" s="1"/>
      <c r="U27" s="1"/>
      <c r="V27" s="1"/>
      <c r="W27" s="1"/>
      <c r="X27" s="1"/>
      <c r="Y27" s="1"/>
      <c r="Z27" s="1"/>
      <c r="AA27" s="1"/>
      <c r="AB27" s="1"/>
      <c r="AC27" s="1"/>
      <c r="AD27" s="1"/>
      <c r="AE27" s="1"/>
      <c r="AF27" s="1"/>
      <c r="AG27" s="1"/>
      <c r="AH27" s="1"/>
      <c r="AI27" s="1"/>
      <c r="AJ27" s="1"/>
      <c r="AK27" s="1"/>
    </row>
    <row r="28" spans="1:37" ht="14.45">
      <c r="A28" s="1"/>
      <c r="B28" s="49"/>
      <c r="C28" s="53" t="s">
        <v>92</v>
      </c>
      <c r="D28" s="171">
        <f>S44</f>
        <v>394173523.25182247</v>
      </c>
      <c r="E28" s="54">
        <f>S43/$S$13</f>
        <v>0.63009803270726672</v>
      </c>
      <c r="F28" s="46"/>
      <c r="G28" s="46"/>
      <c r="H28" s="55"/>
      <c r="I28" s="170" t="s">
        <v>93</v>
      </c>
      <c r="J28" s="46">
        <f>X28/$X$15</f>
        <v>0.63009803270726672</v>
      </c>
      <c r="K28" s="46"/>
      <c r="L28" s="56" t="s">
        <v>68</v>
      </c>
      <c r="M28" s="234" t="s">
        <v>69</v>
      </c>
      <c r="N28" s="243"/>
      <c r="O28" s="243"/>
      <c r="P28" s="243"/>
      <c r="Q28" s="235"/>
      <c r="R28" s="79"/>
      <c r="S28" s="172">
        <v>17390705.70272056</v>
      </c>
      <c r="T28" s="133"/>
      <c r="U28" s="133"/>
      <c r="V28" s="133">
        <f t="shared" ref="V28:V45" si="7">S28+T28+U28</f>
        <v>17390705.70272056</v>
      </c>
      <c r="W28" s="133"/>
      <c r="X28" s="133">
        <f t="shared" ref="X28:X45" si="8">V28-W28</f>
        <v>17390705.70272056</v>
      </c>
      <c r="Y28" s="134">
        <f t="shared" ref="Y28:Y45" si="9">IF(AD28=AE28,AE28,0)</f>
        <v>5670882.2943654004</v>
      </c>
      <c r="Z28" s="133">
        <v>0</v>
      </c>
      <c r="AA28" s="133">
        <f t="shared" ref="AA28:AA45" si="10">W28+Y28</f>
        <v>5670882.2943654004</v>
      </c>
      <c r="AB28" s="133">
        <f t="shared" ref="AB28:AB45" si="11">V28+Z28-W28-Y28</f>
        <v>11719823.40835516</v>
      </c>
      <c r="AC28" s="135">
        <f t="shared" ref="AC28:AC45" si="12">V28+Z28</f>
        <v>17390705.70272056</v>
      </c>
      <c r="AD28" s="173">
        <f>IF($AD$15=0,0,$AD$15*$J28)</f>
        <v>5670882.2943654004</v>
      </c>
      <c r="AE28" s="133">
        <f>IF($AE$15=0,0,$AE$15*$J28)</f>
        <v>5670882.2943654004</v>
      </c>
      <c r="AF28" s="133">
        <v>0</v>
      </c>
      <c r="AG28" s="135">
        <v>0</v>
      </c>
      <c r="AI28" s="1"/>
      <c r="AJ28" s="1"/>
      <c r="AK28" s="1"/>
    </row>
    <row r="29" spans="1:37" ht="14.45">
      <c r="A29" s="1"/>
      <c r="B29" s="49"/>
      <c r="C29" s="57" t="s">
        <v>94</v>
      </c>
      <c r="D29" s="174">
        <f>T44</f>
        <v>0</v>
      </c>
      <c r="E29" s="58"/>
      <c r="F29" s="46"/>
      <c r="G29" s="46"/>
      <c r="H29" s="55" t="s">
        <v>95</v>
      </c>
      <c r="I29" s="170" t="s">
        <v>96</v>
      </c>
      <c r="J29" s="46">
        <f>X29/$X$16</f>
        <v>0.63009803270726772</v>
      </c>
      <c r="K29" s="46"/>
      <c r="L29" s="59" t="s">
        <v>70</v>
      </c>
      <c r="M29" s="218" t="s">
        <v>71</v>
      </c>
      <c r="N29" s="248"/>
      <c r="O29" s="248"/>
      <c r="P29" s="248"/>
      <c r="Q29" s="257"/>
      <c r="R29" s="80"/>
      <c r="S29" s="175">
        <v>1890293.6507522</v>
      </c>
      <c r="T29" s="141"/>
      <c r="U29" s="141"/>
      <c r="V29" s="141">
        <f t="shared" si="7"/>
        <v>1890293.6507522</v>
      </c>
      <c r="W29" s="141"/>
      <c r="X29" s="141">
        <f t="shared" si="8"/>
        <v>1890293.6507522</v>
      </c>
      <c r="Y29" s="142">
        <f t="shared" si="9"/>
        <v>472573.52453045081</v>
      </c>
      <c r="Z29" s="141">
        <v>0</v>
      </c>
      <c r="AA29" s="141">
        <f t="shared" si="10"/>
        <v>472573.52453045081</v>
      </c>
      <c r="AB29" s="141">
        <f t="shared" si="11"/>
        <v>1417720.1262217492</v>
      </c>
      <c r="AC29" s="118">
        <f t="shared" si="12"/>
        <v>1890293.6507522</v>
      </c>
      <c r="AD29" s="176">
        <f>IF($AD$16=0,0,$AD$16*$J29)</f>
        <v>472573.52453045081</v>
      </c>
      <c r="AE29" s="141">
        <f>IF($AE$16=0,0,$AE$16*$J29)</f>
        <v>472573.52453045081</v>
      </c>
      <c r="AF29" s="141">
        <v>0</v>
      </c>
      <c r="AG29" s="118">
        <v>0</v>
      </c>
      <c r="AH29" s="1"/>
      <c r="AI29" s="1"/>
      <c r="AJ29" s="1"/>
      <c r="AK29" s="1"/>
    </row>
    <row r="30" spans="1:37" ht="14.45">
      <c r="A30" s="1"/>
      <c r="B30" s="49"/>
      <c r="C30" s="57" t="s">
        <v>97</v>
      </c>
      <c r="D30" s="174">
        <f>U44</f>
        <v>0</v>
      </c>
      <c r="E30" s="58"/>
      <c r="F30" s="46"/>
      <c r="G30" s="46"/>
      <c r="H30" s="3" t="s">
        <v>98</v>
      </c>
      <c r="I30" s="170" t="s">
        <v>99</v>
      </c>
      <c r="J30" s="46" t="e">
        <f>X30/$X$17</f>
        <v>#DIV/0!</v>
      </c>
      <c r="K30" s="46"/>
      <c r="L30" s="59" t="s">
        <v>72</v>
      </c>
      <c r="M30" s="218" t="s">
        <v>73</v>
      </c>
      <c r="N30" s="248"/>
      <c r="O30" s="248"/>
      <c r="P30" s="248"/>
      <c r="Q30" s="257"/>
      <c r="R30" s="80"/>
      <c r="S30" s="175"/>
      <c r="T30" s="141"/>
      <c r="U30" s="141"/>
      <c r="V30" s="141">
        <f t="shared" si="7"/>
        <v>0</v>
      </c>
      <c r="W30" s="141"/>
      <c r="X30" s="141">
        <f t="shared" si="8"/>
        <v>0</v>
      </c>
      <c r="Y30" s="142">
        <f t="shared" si="9"/>
        <v>0</v>
      </c>
      <c r="Z30" s="141">
        <v>0</v>
      </c>
      <c r="AA30" s="141">
        <f t="shared" si="10"/>
        <v>0</v>
      </c>
      <c r="AB30" s="141">
        <f t="shared" si="11"/>
        <v>0</v>
      </c>
      <c r="AC30" s="118">
        <f t="shared" si="12"/>
        <v>0</v>
      </c>
      <c r="AD30" s="176">
        <f>IF($AD$17=0,0,$AD$17*$J30)</f>
        <v>0</v>
      </c>
      <c r="AE30" s="141">
        <f>IF($AE$17=0,0,$AE$17*$J30)</f>
        <v>0</v>
      </c>
      <c r="AF30" s="141">
        <v>0</v>
      </c>
      <c r="AG30" s="118">
        <v>0</v>
      </c>
      <c r="AH30" s="1"/>
      <c r="AI30" s="1"/>
      <c r="AJ30" s="1"/>
      <c r="AK30" s="1"/>
    </row>
    <row r="31" spans="1:37" ht="14.45">
      <c r="A31" s="1"/>
      <c r="B31" s="49"/>
      <c r="C31" s="57" t="s">
        <v>100</v>
      </c>
      <c r="D31" s="174">
        <f>V44</f>
        <v>394173523.25182247</v>
      </c>
      <c r="E31" s="58">
        <f>V44/$V$24</f>
        <v>0.63009803270726672</v>
      </c>
      <c r="F31" s="170"/>
      <c r="G31" s="170"/>
      <c r="H31" s="60" t="s">
        <v>101</v>
      </c>
      <c r="I31" s="170" t="s">
        <v>102</v>
      </c>
      <c r="J31" s="46" t="e">
        <f>X31/$X$18</f>
        <v>#DIV/0!</v>
      </c>
      <c r="K31" s="46"/>
      <c r="L31" s="59" t="s">
        <v>74</v>
      </c>
      <c r="M31" s="218" t="s">
        <v>75</v>
      </c>
      <c r="N31" s="248"/>
      <c r="O31" s="248"/>
      <c r="P31" s="248"/>
      <c r="Q31" s="257"/>
      <c r="R31" s="80"/>
      <c r="S31" s="175"/>
      <c r="T31" s="141"/>
      <c r="U31" s="141"/>
      <c r="V31" s="141">
        <f t="shared" si="7"/>
        <v>0</v>
      </c>
      <c r="W31" s="141"/>
      <c r="X31" s="141">
        <f t="shared" si="8"/>
        <v>0</v>
      </c>
      <c r="Y31" s="142">
        <f t="shared" si="9"/>
        <v>0</v>
      </c>
      <c r="Z31" s="141">
        <v>0</v>
      </c>
      <c r="AA31" s="141">
        <f t="shared" si="10"/>
        <v>0</v>
      </c>
      <c r="AB31" s="141">
        <f t="shared" si="11"/>
        <v>0</v>
      </c>
      <c r="AC31" s="118">
        <f t="shared" si="12"/>
        <v>0</v>
      </c>
      <c r="AD31" s="176">
        <f>IF($AD$18=0,0,$AD$18*$J31)</f>
        <v>0</v>
      </c>
      <c r="AE31" s="141">
        <f>IF($AE$18=0,0,$AE$18*$J31)</f>
        <v>0</v>
      </c>
      <c r="AF31" s="141">
        <v>0</v>
      </c>
      <c r="AG31" s="118">
        <v>0</v>
      </c>
      <c r="AH31" s="1"/>
      <c r="AI31" s="1"/>
      <c r="AJ31" s="1"/>
      <c r="AK31" s="1"/>
    </row>
    <row r="32" spans="1:37" ht="26.1" customHeight="1" thickBot="1">
      <c r="A32" s="1"/>
      <c r="B32" s="49"/>
      <c r="C32" s="207" t="s">
        <v>103</v>
      </c>
      <c r="D32" s="177">
        <f>AC44</f>
        <v>398173523.25182247</v>
      </c>
      <c r="E32" s="62">
        <f>AC44/$AC$24</f>
        <v>0.63649215098805978</v>
      </c>
      <c r="F32" s="170"/>
      <c r="G32" s="170"/>
      <c r="H32" s="55" t="s">
        <v>104</v>
      </c>
      <c r="I32" s="170" t="s">
        <v>105</v>
      </c>
      <c r="J32" s="46" t="e">
        <f>X32/$X$19</f>
        <v>#DIV/0!</v>
      </c>
      <c r="K32" s="46"/>
      <c r="L32" s="59" t="s">
        <v>76</v>
      </c>
      <c r="M32" s="218" t="s">
        <v>77</v>
      </c>
      <c r="N32" s="248"/>
      <c r="O32" s="248"/>
      <c r="P32" s="248"/>
      <c r="Q32" s="257"/>
      <c r="R32" s="80"/>
      <c r="S32" s="175"/>
      <c r="T32" s="141"/>
      <c r="U32" s="141"/>
      <c r="V32" s="141">
        <f t="shared" si="7"/>
        <v>0</v>
      </c>
      <c r="W32" s="141"/>
      <c r="X32" s="141">
        <f t="shared" si="8"/>
        <v>0</v>
      </c>
      <c r="Y32" s="142">
        <f t="shared" si="9"/>
        <v>0</v>
      </c>
      <c r="Z32" s="141">
        <v>0</v>
      </c>
      <c r="AA32" s="141">
        <f t="shared" si="10"/>
        <v>0</v>
      </c>
      <c r="AB32" s="141">
        <f t="shared" si="11"/>
        <v>0</v>
      </c>
      <c r="AC32" s="118">
        <f t="shared" si="12"/>
        <v>0</v>
      </c>
      <c r="AD32" s="176">
        <f>IF($AD$19=0,0,$AD$19*$J32)</f>
        <v>0</v>
      </c>
      <c r="AE32" s="141">
        <f>IF($AE$19=0,0,$AE$19*$J32)</f>
        <v>0</v>
      </c>
      <c r="AF32" s="141">
        <v>0</v>
      </c>
      <c r="AG32" s="118">
        <v>0</v>
      </c>
      <c r="AH32" s="1"/>
      <c r="AI32" s="1"/>
      <c r="AJ32" s="1"/>
      <c r="AK32" s="1"/>
    </row>
    <row r="33" spans="1:37" ht="35.450000000000003" customHeight="1" thickBot="1">
      <c r="A33" s="1"/>
      <c r="B33" s="49"/>
      <c r="C33" s="50"/>
      <c r="D33" s="23" t="s">
        <v>106</v>
      </c>
      <c r="E33" s="210" t="s">
        <v>107</v>
      </c>
      <c r="F33" s="170"/>
      <c r="G33" s="170"/>
      <c r="H33" s="55"/>
      <c r="I33" s="170" t="s">
        <v>108</v>
      </c>
      <c r="J33" s="46">
        <f>X33/$X$20</f>
        <v>0.63009803270726672</v>
      </c>
      <c r="K33" s="46"/>
      <c r="L33" s="63" t="s">
        <v>78</v>
      </c>
      <c r="M33" s="215" t="s">
        <v>79</v>
      </c>
      <c r="N33" s="252"/>
      <c r="O33" s="252"/>
      <c r="P33" s="252"/>
      <c r="Q33" s="252"/>
      <c r="R33" s="81"/>
      <c r="S33" s="178">
        <v>22305470.975333311</v>
      </c>
      <c r="T33" s="148"/>
      <c r="U33" s="148"/>
      <c r="V33" s="148">
        <f t="shared" si="7"/>
        <v>22305470.975333311</v>
      </c>
      <c r="W33" s="148"/>
      <c r="X33" s="148">
        <f t="shared" si="8"/>
        <v>22305470.975333311</v>
      </c>
      <c r="Y33" s="149">
        <f t="shared" si="9"/>
        <v>12601960.654145334</v>
      </c>
      <c r="Z33" s="148">
        <v>0</v>
      </c>
      <c r="AA33" s="148">
        <f t="shared" si="10"/>
        <v>12601960.654145334</v>
      </c>
      <c r="AB33" s="148">
        <f t="shared" si="11"/>
        <v>9703510.3211879767</v>
      </c>
      <c r="AC33" s="150">
        <f t="shared" si="12"/>
        <v>22305470.975333311</v>
      </c>
      <c r="AD33" s="179">
        <f>IF($AD$20=0,0,$AD$20*$J33)</f>
        <v>12601960.654145334</v>
      </c>
      <c r="AE33" s="180">
        <f>IF($AE$20=0,0,$AE$20*$J33)</f>
        <v>12601960.654145334</v>
      </c>
      <c r="AF33" s="180">
        <v>0</v>
      </c>
      <c r="AG33" s="181">
        <v>0</v>
      </c>
      <c r="AH33" s="1"/>
      <c r="AI33" s="1"/>
      <c r="AJ33" s="1"/>
      <c r="AK33" s="1"/>
    </row>
    <row r="34" spans="1:37" ht="15" thickBot="1">
      <c r="A34" s="1"/>
      <c r="B34" s="49"/>
      <c r="C34" s="208" t="s">
        <v>109</v>
      </c>
      <c r="D34" s="171">
        <f>AA26</f>
        <v>10277911.077731343</v>
      </c>
      <c r="E34" s="182">
        <f>X26</f>
        <v>25787052.923016429</v>
      </c>
      <c r="F34" s="170"/>
      <c r="G34" s="170"/>
      <c r="H34" s="3" t="s">
        <v>110</v>
      </c>
      <c r="I34" s="170"/>
      <c r="J34" s="170"/>
      <c r="K34" s="170"/>
      <c r="L34" s="64"/>
      <c r="M34" s="65"/>
      <c r="N34" s="65"/>
      <c r="O34" s="65"/>
      <c r="P34" s="65"/>
      <c r="Q34" s="214" t="s">
        <v>80</v>
      </c>
      <c r="R34" s="239"/>
      <c r="S34" s="183">
        <v>41586470.328806072</v>
      </c>
      <c r="T34" s="184"/>
      <c r="U34" s="184"/>
      <c r="V34" s="184">
        <f t="shared" si="7"/>
        <v>41586470.328806072</v>
      </c>
      <c r="W34" s="184"/>
      <c r="X34" s="184">
        <f t="shared" si="8"/>
        <v>41586470.328806072</v>
      </c>
      <c r="Y34" s="184">
        <f t="shared" si="9"/>
        <v>18745416.473041184</v>
      </c>
      <c r="Z34" s="184">
        <f t="shared" ref="Z34:Z44" si="13">IF(AF34=AG34,AG34,0)</f>
        <v>0</v>
      </c>
      <c r="AA34" s="184">
        <f t="shared" si="10"/>
        <v>18745416.473041184</v>
      </c>
      <c r="AB34" s="184">
        <f t="shared" si="11"/>
        <v>22841053.855764888</v>
      </c>
      <c r="AC34" s="185">
        <f t="shared" si="12"/>
        <v>41586470.328806072</v>
      </c>
      <c r="AD34" s="186">
        <f>SUM(AD28:AD33)</f>
        <v>18745416.473041184</v>
      </c>
      <c r="AE34" s="184">
        <f>SUM(AE28:AE33)</f>
        <v>18745416.473041184</v>
      </c>
      <c r="AF34" s="184">
        <f>SUM(AF28:AF33)</f>
        <v>0</v>
      </c>
      <c r="AG34" s="185">
        <f>SUM(AG28:AG33)</f>
        <v>0</v>
      </c>
      <c r="AH34" s="1"/>
      <c r="AI34" s="1"/>
      <c r="AJ34" s="1"/>
      <c r="AK34" s="1"/>
    </row>
    <row r="35" spans="1:37" ht="14.45">
      <c r="A35" s="1"/>
      <c r="B35" s="49"/>
      <c r="C35" s="209" t="s">
        <v>111</v>
      </c>
      <c r="D35" s="174">
        <f>AA34</f>
        <v>18745416.473041184</v>
      </c>
      <c r="E35" s="187">
        <f>X34</f>
        <v>41586470.328806072</v>
      </c>
      <c r="F35" s="170"/>
      <c r="G35" s="170"/>
      <c r="H35" s="3" t="s">
        <v>110</v>
      </c>
      <c r="I35" s="170" t="s">
        <v>112</v>
      </c>
      <c r="J35" s="170"/>
      <c r="K35" s="170"/>
      <c r="L35" s="66" t="s">
        <v>113</v>
      </c>
      <c r="M35" s="230" t="s">
        <v>114</v>
      </c>
      <c r="N35" s="243"/>
      <c r="O35" s="243"/>
      <c r="P35" s="243"/>
      <c r="Q35" s="236"/>
      <c r="R35" s="97"/>
      <c r="S35" s="140">
        <v>100800000</v>
      </c>
      <c r="T35" s="188"/>
      <c r="U35" s="188"/>
      <c r="V35" s="188">
        <f t="shared" si="7"/>
        <v>100800000</v>
      </c>
      <c r="W35" s="188"/>
      <c r="X35" s="188">
        <f t="shared" si="8"/>
        <v>100800000</v>
      </c>
      <c r="Y35" s="188">
        <f t="shared" si="9"/>
        <v>42800000</v>
      </c>
      <c r="Z35" s="188">
        <f t="shared" si="13"/>
        <v>0</v>
      </c>
      <c r="AA35" s="188">
        <f t="shared" si="10"/>
        <v>42800000</v>
      </c>
      <c r="AB35" s="188">
        <f t="shared" si="11"/>
        <v>58000000</v>
      </c>
      <c r="AC35" s="189">
        <f t="shared" si="12"/>
        <v>100800000</v>
      </c>
      <c r="AD35" s="190">
        <v>42800000</v>
      </c>
      <c r="AE35" s="137">
        <v>42800000</v>
      </c>
      <c r="AF35" s="191"/>
      <c r="AG35" s="192"/>
      <c r="AH35" s="88"/>
      <c r="AI35" s="89"/>
      <c r="AJ35" s="1"/>
      <c r="AK35" s="1"/>
    </row>
    <row r="36" spans="1:37" ht="14.45">
      <c r="A36" s="1"/>
      <c r="B36" s="49"/>
      <c r="C36" s="209" t="s">
        <v>115</v>
      </c>
      <c r="D36" s="174">
        <f>AA43</f>
        <v>90800000</v>
      </c>
      <c r="E36" s="187">
        <f>X43</f>
        <v>326800000</v>
      </c>
      <c r="F36" s="170"/>
      <c r="G36" s="170"/>
      <c r="H36" s="3" t="s">
        <v>110</v>
      </c>
      <c r="I36" s="170" t="s">
        <v>112</v>
      </c>
      <c r="J36" s="170"/>
      <c r="K36" s="170"/>
      <c r="L36" s="67" t="s">
        <v>116</v>
      </c>
      <c r="M36" s="213" t="s">
        <v>117</v>
      </c>
      <c r="N36" s="248"/>
      <c r="O36" s="248"/>
      <c r="P36" s="248"/>
      <c r="Q36" s="237"/>
      <c r="R36" s="98"/>
      <c r="S36" s="140"/>
      <c r="T36" s="141"/>
      <c r="U36" s="141"/>
      <c r="V36" s="141">
        <f t="shared" si="7"/>
        <v>0</v>
      </c>
      <c r="W36" s="141"/>
      <c r="X36" s="141">
        <f t="shared" si="8"/>
        <v>0</v>
      </c>
      <c r="Y36" s="141">
        <f t="shared" si="9"/>
        <v>0</v>
      </c>
      <c r="Z36" s="141">
        <f t="shared" si="13"/>
        <v>10000000</v>
      </c>
      <c r="AA36" s="141">
        <f t="shared" si="10"/>
        <v>0</v>
      </c>
      <c r="AB36" s="141">
        <f t="shared" si="11"/>
        <v>10000000</v>
      </c>
      <c r="AC36" s="118">
        <f t="shared" si="12"/>
        <v>10000000</v>
      </c>
      <c r="AD36" s="193"/>
      <c r="AE36" s="144"/>
      <c r="AF36" s="108">
        <v>10000000</v>
      </c>
      <c r="AG36" s="194">
        <v>10000000</v>
      </c>
      <c r="AH36" s="90"/>
      <c r="AI36" s="91"/>
      <c r="AJ36" s="1"/>
      <c r="AK36" s="1"/>
    </row>
    <row r="37" spans="1:37" ht="14.45">
      <c r="A37" s="1"/>
      <c r="B37" s="49"/>
      <c r="C37" s="209" t="s">
        <v>118</v>
      </c>
      <c r="D37" s="174">
        <f>AA44</f>
        <v>119823327.55077252</v>
      </c>
      <c r="E37" s="187">
        <f>X44</f>
        <v>394173523.25182247</v>
      </c>
      <c r="F37" s="68"/>
      <c r="G37" s="68"/>
      <c r="H37" s="170"/>
      <c r="I37" s="170" t="s">
        <v>112</v>
      </c>
      <c r="J37" s="170"/>
      <c r="K37" s="170"/>
      <c r="L37" s="67" t="s">
        <v>119</v>
      </c>
      <c r="M37" s="213" t="s">
        <v>120</v>
      </c>
      <c r="N37" s="248"/>
      <c r="O37" s="248"/>
      <c r="P37" s="248"/>
      <c r="Q37" s="237"/>
      <c r="R37" s="98"/>
      <c r="S37" s="140"/>
      <c r="T37" s="141"/>
      <c r="U37" s="141"/>
      <c r="V37" s="141">
        <f t="shared" si="7"/>
        <v>0</v>
      </c>
      <c r="W37" s="141"/>
      <c r="X37" s="141">
        <f t="shared" si="8"/>
        <v>0</v>
      </c>
      <c r="Y37" s="141">
        <f t="shared" si="9"/>
        <v>0</v>
      </c>
      <c r="Z37" s="141">
        <f t="shared" si="13"/>
        <v>0</v>
      </c>
      <c r="AA37" s="141">
        <f t="shared" si="10"/>
        <v>0</v>
      </c>
      <c r="AB37" s="141">
        <f t="shared" si="11"/>
        <v>0</v>
      </c>
      <c r="AC37" s="118">
        <f t="shared" si="12"/>
        <v>0</v>
      </c>
      <c r="AD37" s="193"/>
      <c r="AE37" s="144"/>
      <c r="AF37" s="108"/>
      <c r="AG37" s="194"/>
      <c r="AH37" s="90"/>
      <c r="AI37" s="91"/>
      <c r="AJ37" s="1"/>
      <c r="AK37" s="1"/>
    </row>
    <row r="38" spans="1:37" ht="12.6" customHeight="1" thickBot="1">
      <c r="A38" s="1"/>
      <c r="B38" s="49"/>
      <c r="C38" s="207" t="s">
        <v>121</v>
      </c>
      <c r="D38" s="258" t="s">
        <v>122</v>
      </c>
      <c r="E38" s="253"/>
      <c r="F38" s="46"/>
      <c r="G38" s="46"/>
      <c r="I38" s="170" t="s">
        <v>112</v>
      </c>
      <c r="J38" s="170"/>
      <c r="K38" s="170"/>
      <c r="L38" s="67" t="s">
        <v>123</v>
      </c>
      <c r="M38" s="213" t="s">
        <v>124</v>
      </c>
      <c r="N38" s="248"/>
      <c r="O38" s="248"/>
      <c r="P38" s="248"/>
      <c r="Q38" s="237"/>
      <c r="R38" s="98"/>
      <c r="S38" s="140"/>
      <c r="T38" s="141"/>
      <c r="U38" s="141"/>
      <c r="V38" s="141">
        <f t="shared" si="7"/>
        <v>0</v>
      </c>
      <c r="W38" s="141"/>
      <c r="X38" s="141">
        <f t="shared" si="8"/>
        <v>0</v>
      </c>
      <c r="Y38" s="141">
        <f t="shared" si="9"/>
        <v>0</v>
      </c>
      <c r="Z38" s="141">
        <f>IF(AF38=AG38,AG38,0)</f>
        <v>0</v>
      </c>
      <c r="AA38" s="141">
        <f t="shared" si="10"/>
        <v>0</v>
      </c>
      <c r="AB38" s="141">
        <f t="shared" si="11"/>
        <v>0</v>
      </c>
      <c r="AC38" s="118">
        <f t="shared" si="12"/>
        <v>0</v>
      </c>
      <c r="AD38" s="193"/>
      <c r="AE38" s="144"/>
      <c r="AF38" s="108"/>
      <c r="AG38" s="194"/>
      <c r="AH38" s="90"/>
      <c r="AI38" s="91"/>
      <c r="AJ38" s="1"/>
      <c r="AK38" s="1"/>
    </row>
    <row r="39" spans="1:37" ht="14.45">
      <c r="A39" s="1"/>
      <c r="B39" s="49"/>
      <c r="C39" s="50"/>
      <c r="D39" s="50"/>
      <c r="E39" s="50"/>
      <c r="F39" s="50"/>
      <c r="G39" s="46"/>
      <c r="H39" s="170"/>
      <c r="I39" s="170" t="s">
        <v>112</v>
      </c>
      <c r="J39" s="170"/>
      <c r="K39" s="170"/>
      <c r="L39" s="67" t="s">
        <v>125</v>
      </c>
      <c r="M39" s="213" t="s">
        <v>126</v>
      </c>
      <c r="N39" s="248"/>
      <c r="O39" s="248"/>
      <c r="P39" s="248"/>
      <c r="Q39" s="237"/>
      <c r="R39" s="98"/>
      <c r="S39" s="140"/>
      <c r="T39" s="141"/>
      <c r="U39" s="141"/>
      <c r="V39" s="141">
        <f t="shared" si="7"/>
        <v>0</v>
      </c>
      <c r="W39" s="141"/>
      <c r="X39" s="141">
        <f t="shared" si="8"/>
        <v>0</v>
      </c>
      <c r="Y39" s="141">
        <f t="shared" si="9"/>
        <v>0</v>
      </c>
      <c r="Z39" s="141">
        <f>IF(AF39=AG39,AG39,0)</f>
        <v>0</v>
      </c>
      <c r="AA39" s="141">
        <f t="shared" si="10"/>
        <v>0</v>
      </c>
      <c r="AB39" s="141">
        <f t="shared" si="11"/>
        <v>0</v>
      </c>
      <c r="AC39" s="118">
        <f t="shared" si="12"/>
        <v>0</v>
      </c>
      <c r="AD39" s="193"/>
      <c r="AE39" s="144"/>
      <c r="AF39" s="108"/>
      <c r="AG39" s="194"/>
      <c r="AH39" s="90"/>
      <c r="AI39" s="91"/>
      <c r="AJ39" s="1"/>
      <c r="AK39" s="1"/>
    </row>
    <row r="40" spans="1:37" ht="14.45">
      <c r="A40" s="1"/>
      <c r="B40" s="49"/>
      <c r="C40" s="50"/>
      <c r="D40" s="50"/>
      <c r="E40" s="50"/>
      <c r="F40" s="50"/>
      <c r="G40" s="46"/>
      <c r="H40" s="170"/>
      <c r="I40" s="170" t="s">
        <v>112</v>
      </c>
      <c r="J40" s="170"/>
      <c r="K40" s="170"/>
      <c r="L40" s="67" t="s">
        <v>127</v>
      </c>
      <c r="M40" s="213" t="s">
        <v>128</v>
      </c>
      <c r="N40" s="248"/>
      <c r="O40" s="248"/>
      <c r="P40" s="248"/>
      <c r="Q40" s="237"/>
      <c r="R40" s="98"/>
      <c r="S40" s="140"/>
      <c r="T40" s="141"/>
      <c r="U40" s="141"/>
      <c r="V40" s="141">
        <f t="shared" si="7"/>
        <v>0</v>
      </c>
      <c r="W40" s="141"/>
      <c r="X40" s="141">
        <f t="shared" si="8"/>
        <v>0</v>
      </c>
      <c r="Y40" s="141">
        <f t="shared" si="9"/>
        <v>0</v>
      </c>
      <c r="Z40" s="141">
        <f t="shared" si="13"/>
        <v>0</v>
      </c>
      <c r="AA40" s="141">
        <f t="shared" si="10"/>
        <v>0</v>
      </c>
      <c r="AB40" s="141">
        <f t="shared" si="11"/>
        <v>0</v>
      </c>
      <c r="AC40" s="118">
        <f t="shared" si="12"/>
        <v>0</v>
      </c>
      <c r="AD40" s="193"/>
      <c r="AE40" s="144"/>
      <c r="AF40" s="108"/>
      <c r="AG40" s="194"/>
      <c r="AH40" s="90"/>
      <c r="AI40" s="91"/>
      <c r="AJ40" s="1"/>
      <c r="AK40" s="1"/>
    </row>
    <row r="41" spans="1:37" ht="14.45">
      <c r="A41" s="1"/>
      <c r="B41" s="49"/>
      <c r="C41" s="50"/>
      <c r="D41" s="50"/>
      <c r="E41" s="50"/>
      <c r="F41" s="50"/>
      <c r="G41" s="46"/>
      <c r="I41" s="170" t="s">
        <v>112</v>
      </c>
      <c r="J41" s="170"/>
      <c r="K41" s="170"/>
      <c r="L41" s="67" t="s">
        <v>129</v>
      </c>
      <c r="M41" s="213" t="s">
        <v>130</v>
      </c>
      <c r="N41" s="248"/>
      <c r="O41" s="248"/>
      <c r="P41" s="248"/>
      <c r="Q41" s="237"/>
      <c r="R41" s="98"/>
      <c r="S41" s="140"/>
      <c r="T41" s="141"/>
      <c r="U41" s="141"/>
      <c r="V41" s="141">
        <f t="shared" si="7"/>
        <v>0</v>
      </c>
      <c r="W41" s="141"/>
      <c r="X41" s="141">
        <f t="shared" si="8"/>
        <v>0</v>
      </c>
      <c r="Y41" s="141">
        <f t="shared" si="9"/>
        <v>0</v>
      </c>
      <c r="Z41" s="141">
        <f t="shared" si="13"/>
        <v>0</v>
      </c>
      <c r="AA41" s="141">
        <f t="shared" si="10"/>
        <v>0</v>
      </c>
      <c r="AB41" s="141">
        <f t="shared" si="11"/>
        <v>0</v>
      </c>
      <c r="AC41" s="118">
        <f t="shared" si="12"/>
        <v>0</v>
      </c>
      <c r="AD41" s="193"/>
      <c r="AE41" s="144"/>
      <c r="AF41" s="108"/>
      <c r="AG41" s="194"/>
      <c r="AH41" s="90"/>
      <c r="AI41" s="91"/>
      <c r="AJ41" s="1"/>
      <c r="AK41" s="1"/>
    </row>
    <row r="42" spans="1:37" ht="12.6" customHeight="1" thickBot="1">
      <c r="A42" s="1"/>
      <c r="B42" s="69"/>
      <c r="C42" s="70"/>
      <c r="D42" s="70"/>
      <c r="E42" s="195"/>
      <c r="F42" s="71"/>
      <c r="G42" s="71"/>
      <c r="H42" s="65"/>
      <c r="I42" s="195" t="s">
        <v>112</v>
      </c>
      <c r="J42" s="195"/>
      <c r="K42" s="195"/>
      <c r="L42" s="72" t="s">
        <v>131</v>
      </c>
      <c r="M42" s="233" t="s">
        <v>132</v>
      </c>
      <c r="N42" s="252"/>
      <c r="O42" s="252"/>
      <c r="P42" s="252"/>
      <c r="Q42" s="253"/>
      <c r="R42" s="99"/>
      <c r="S42" s="140">
        <v>226000000</v>
      </c>
      <c r="T42" s="180"/>
      <c r="U42" s="180"/>
      <c r="V42" s="180">
        <f t="shared" si="7"/>
        <v>226000000</v>
      </c>
      <c r="W42" s="180"/>
      <c r="X42" s="180">
        <f t="shared" si="8"/>
        <v>226000000</v>
      </c>
      <c r="Y42" s="180">
        <f t="shared" si="9"/>
        <v>48000000</v>
      </c>
      <c r="Z42" s="180">
        <f t="shared" si="13"/>
        <v>-6000000</v>
      </c>
      <c r="AA42" s="180">
        <f t="shared" si="10"/>
        <v>48000000</v>
      </c>
      <c r="AB42" s="180">
        <f t="shared" si="11"/>
        <v>172000000</v>
      </c>
      <c r="AC42" s="181">
        <f t="shared" si="12"/>
        <v>220000000</v>
      </c>
      <c r="AD42" s="196">
        <v>48000000</v>
      </c>
      <c r="AE42" s="152">
        <v>48000000</v>
      </c>
      <c r="AF42" s="120">
        <v>-6000000</v>
      </c>
      <c r="AG42" s="197">
        <v>-6000000</v>
      </c>
      <c r="AH42" s="92"/>
      <c r="AI42" s="93"/>
      <c r="AJ42" s="1"/>
      <c r="AK42" s="1"/>
    </row>
    <row r="43" spans="1:37" ht="12.6" customHeight="1" thickBot="1">
      <c r="A43" s="1"/>
      <c r="B43" s="1"/>
      <c r="C43" s="1"/>
      <c r="D43" s="1"/>
      <c r="E43" s="1"/>
      <c r="F43" s="1"/>
      <c r="G43" s="1"/>
      <c r="H43" s="1"/>
      <c r="I43" s="1"/>
      <c r="J43" s="1"/>
      <c r="K43" s="1"/>
      <c r="L43" s="4"/>
      <c r="M43" s="1"/>
      <c r="N43" s="1"/>
      <c r="O43" s="1"/>
      <c r="P43" s="1"/>
      <c r="Q43" s="219" t="s">
        <v>133</v>
      </c>
      <c r="R43" s="243"/>
      <c r="S43" s="198">
        <v>326800000</v>
      </c>
      <c r="T43" s="199">
        <f>SUM(T35:T42)</f>
        <v>0</v>
      </c>
      <c r="U43" s="199">
        <f>SUM(U35:U42)</f>
        <v>0</v>
      </c>
      <c r="V43" s="199">
        <f t="shared" si="7"/>
        <v>326800000</v>
      </c>
      <c r="W43" s="199"/>
      <c r="X43" s="199">
        <f t="shared" si="8"/>
        <v>326800000</v>
      </c>
      <c r="Y43" s="199">
        <f t="shared" si="9"/>
        <v>90800000</v>
      </c>
      <c r="Z43" s="199">
        <f t="shared" si="13"/>
        <v>4000000</v>
      </c>
      <c r="AA43" s="199">
        <f t="shared" si="10"/>
        <v>90800000</v>
      </c>
      <c r="AB43" s="199">
        <f t="shared" si="11"/>
        <v>240000000</v>
      </c>
      <c r="AC43" s="200">
        <f t="shared" si="12"/>
        <v>330800000</v>
      </c>
      <c r="AD43" s="201">
        <f>SUM(AD35:AD42)</f>
        <v>90800000</v>
      </c>
      <c r="AE43" s="199">
        <f>SUM(AE35:AE42)</f>
        <v>90800000</v>
      </c>
      <c r="AF43" s="199">
        <f>SUM(AF35:AF42)</f>
        <v>4000000</v>
      </c>
      <c r="AG43" s="199">
        <f>SUM(AG35:AG42)</f>
        <v>4000000</v>
      </c>
      <c r="AH43" s="1"/>
      <c r="AI43" s="1"/>
      <c r="AJ43" s="1"/>
      <c r="AK43" s="1"/>
    </row>
    <row r="44" spans="1:37" ht="12.6" customHeight="1" thickBot="1">
      <c r="A44" s="1"/>
      <c r="B44" s="1"/>
      <c r="C44" s="1"/>
      <c r="D44" s="1"/>
      <c r="E44" s="1"/>
      <c r="F44" s="1"/>
      <c r="G44" s="1"/>
      <c r="H44" s="22" t="s">
        <v>134</v>
      </c>
      <c r="I44" s="1"/>
      <c r="J44" s="1"/>
      <c r="K44" s="1"/>
      <c r="L44" s="4"/>
      <c r="M44" s="1"/>
      <c r="N44" s="1"/>
      <c r="O44" s="1"/>
      <c r="P44" s="1"/>
      <c r="Q44" s="224" t="s">
        <v>86</v>
      </c>
      <c r="R44" s="239"/>
      <c r="S44" s="202">
        <v>394173523.25182247</v>
      </c>
      <c r="T44" s="203">
        <f>T43+T34+T26</f>
        <v>0</v>
      </c>
      <c r="U44" s="203">
        <f>U43+U34+U26</f>
        <v>0</v>
      </c>
      <c r="V44" s="203">
        <f t="shared" si="7"/>
        <v>394173523.25182247</v>
      </c>
      <c r="W44" s="203"/>
      <c r="X44" s="203">
        <f t="shared" si="8"/>
        <v>394173523.25182247</v>
      </c>
      <c r="Y44" s="203">
        <f t="shared" si="9"/>
        <v>119823327.55077252</v>
      </c>
      <c r="Z44" s="203">
        <f t="shared" si="13"/>
        <v>4000000</v>
      </c>
      <c r="AA44" s="203">
        <f t="shared" si="10"/>
        <v>119823327.55077252</v>
      </c>
      <c r="AB44" s="203">
        <f t="shared" si="11"/>
        <v>278350195.70104992</v>
      </c>
      <c r="AC44" s="204">
        <f t="shared" si="12"/>
        <v>398173523.25182247</v>
      </c>
      <c r="AD44" s="205">
        <f>AD43+AD34+AD26</f>
        <v>119823327.55077252</v>
      </c>
      <c r="AE44" s="203">
        <f>AE43+AE34+AE26</f>
        <v>119823327.55077252</v>
      </c>
      <c r="AF44" s="203">
        <f>AF43+AF34+AF26</f>
        <v>4000000</v>
      </c>
      <c r="AG44" s="203">
        <f>AG43+AG34+AG26</f>
        <v>4000000</v>
      </c>
      <c r="AH44" s="1"/>
      <c r="AI44" s="1"/>
      <c r="AJ44" s="1"/>
      <c r="AK44" s="1"/>
    </row>
    <row r="45" spans="1:37" ht="14.45">
      <c r="A45" s="1"/>
      <c r="B45" s="84" t="s">
        <v>135</v>
      </c>
      <c r="C45" s="167" t="s">
        <v>136</v>
      </c>
      <c r="D45" s="168"/>
      <c r="E45" s="168"/>
      <c r="F45" s="168"/>
      <c r="G45" s="168"/>
      <c r="H45" s="45"/>
      <c r="I45" s="45" t="s">
        <v>89</v>
      </c>
      <c r="J45" s="46">
        <f>X45/$X$23</f>
        <v>0.36990196729273339</v>
      </c>
      <c r="K45" s="47"/>
      <c r="L45" s="48" t="s">
        <v>83</v>
      </c>
      <c r="M45" s="228" t="s">
        <v>84</v>
      </c>
      <c r="N45" s="238"/>
      <c r="O45" s="238"/>
      <c r="P45" s="238"/>
      <c r="Q45" s="254"/>
      <c r="R45" s="82"/>
      <c r="S45" s="169">
        <v>15138408.805883581</v>
      </c>
      <c r="T45" s="161"/>
      <c r="U45" s="161"/>
      <c r="V45" s="161">
        <f t="shared" si="7"/>
        <v>15138408.805883581</v>
      </c>
      <c r="W45" s="161"/>
      <c r="X45" s="161">
        <f t="shared" si="8"/>
        <v>15138408.805883581</v>
      </c>
      <c r="Y45" s="161">
        <f t="shared" si="9"/>
        <v>6033695.282268662</v>
      </c>
      <c r="Z45" s="161">
        <v>0</v>
      </c>
      <c r="AA45" s="161">
        <f t="shared" si="10"/>
        <v>6033695.282268662</v>
      </c>
      <c r="AB45" s="161">
        <f t="shared" si="11"/>
        <v>9104713.5236149188</v>
      </c>
      <c r="AC45" s="162">
        <f t="shared" si="12"/>
        <v>15138408.805883581</v>
      </c>
      <c r="AD45" s="163">
        <f>IF($AD$23=0,0,$AD$23*$J45)</f>
        <v>6033695.282268662</v>
      </c>
      <c r="AE45" s="161">
        <f>IF($AE$23=0,0,$AE$23*$J45)</f>
        <v>6033695.282268662</v>
      </c>
      <c r="AF45" s="161">
        <v>0</v>
      </c>
      <c r="AG45" s="162">
        <v>0</v>
      </c>
      <c r="AH45" s="1"/>
      <c r="AI45" s="1"/>
      <c r="AJ45" s="1"/>
    </row>
    <row r="46" spans="1:37">
      <c r="A46" s="1"/>
      <c r="B46" s="49"/>
      <c r="C46" s="50"/>
      <c r="D46" s="51" t="s">
        <v>90</v>
      </c>
      <c r="E46" s="52" t="s">
        <v>91</v>
      </c>
      <c r="F46" s="46"/>
      <c r="G46" s="46"/>
      <c r="H46" s="170"/>
      <c r="I46" s="170"/>
      <c r="J46" s="170"/>
      <c r="K46" s="170"/>
      <c r="L46" s="1"/>
      <c r="M46" s="255"/>
      <c r="N46" s="245"/>
      <c r="O46" s="245"/>
      <c r="P46" s="245"/>
      <c r="Q46" s="245"/>
      <c r="R46" s="1"/>
      <c r="S46" s="86"/>
      <c r="T46" s="1"/>
      <c r="U46" s="1"/>
      <c r="V46" s="1"/>
      <c r="W46" s="1"/>
      <c r="X46" s="1"/>
      <c r="Y46" s="1"/>
      <c r="Z46" s="1"/>
      <c r="AA46" s="1"/>
      <c r="AB46" s="1"/>
      <c r="AC46" s="1"/>
      <c r="AD46" s="1"/>
      <c r="AE46" s="1"/>
      <c r="AF46" s="1"/>
      <c r="AG46" s="1"/>
      <c r="AH46" s="1"/>
      <c r="AI46" s="1"/>
      <c r="AJ46" s="1"/>
    </row>
    <row r="47" spans="1:37" ht="14.45">
      <c r="A47" s="1"/>
      <c r="B47" s="49"/>
      <c r="C47" s="53" t="s">
        <v>92</v>
      </c>
      <c r="D47" s="171">
        <f>S63</f>
        <v>231401391.74707749</v>
      </c>
      <c r="E47" s="54">
        <f>S62/$S$13</f>
        <v>0.36990196729273328</v>
      </c>
      <c r="F47" s="46"/>
      <c r="G47" s="46"/>
      <c r="H47" s="55"/>
      <c r="I47" s="170" t="s">
        <v>93</v>
      </c>
      <c r="J47" s="46">
        <f>X47/$X$15</f>
        <v>0.36990196729273334</v>
      </c>
      <c r="K47" s="46"/>
      <c r="L47" s="56" t="s">
        <v>68</v>
      </c>
      <c r="M47" s="234" t="s">
        <v>69</v>
      </c>
      <c r="N47" s="243"/>
      <c r="O47" s="243"/>
      <c r="P47" s="243"/>
      <c r="Q47" s="235"/>
      <c r="R47" s="79"/>
      <c r="S47" s="172">
        <v>10209294.29727944</v>
      </c>
      <c r="T47" s="133"/>
      <c r="U47" s="133"/>
      <c r="V47" s="133">
        <f t="shared" ref="V47:V63" si="14">S47+T47+U47</f>
        <v>10209294.29727944</v>
      </c>
      <c r="W47" s="133"/>
      <c r="X47" s="133">
        <f t="shared" ref="X47:X63" si="15">V47-W47</f>
        <v>10209294.29727944</v>
      </c>
      <c r="Y47" s="134">
        <f t="shared" ref="Y47:Y63" si="16">IF(AD47=AE47,AE47,0)</f>
        <v>3329117.7056346</v>
      </c>
      <c r="Z47" s="133">
        <v>0</v>
      </c>
      <c r="AA47" s="133">
        <f t="shared" ref="AA47:AA63" si="17">W47+Y47</f>
        <v>3329117.7056346</v>
      </c>
      <c r="AB47" s="133">
        <f t="shared" ref="AB47:AB63" si="18">V47+Z47-W47-Y47</f>
        <v>6880176.5916448403</v>
      </c>
      <c r="AC47" s="135">
        <f t="shared" ref="AC47:AC63" si="19">V47+Z47</f>
        <v>10209294.29727944</v>
      </c>
      <c r="AD47" s="173">
        <f>IF($AD$15=0,0,$AD$15*$J47)</f>
        <v>3329117.7056346</v>
      </c>
      <c r="AE47" s="133">
        <f>IF($AE$15=0,0,$AE$15*$J47)</f>
        <v>3329117.7056346</v>
      </c>
      <c r="AF47" s="133">
        <v>0</v>
      </c>
      <c r="AG47" s="135">
        <v>0</v>
      </c>
      <c r="AI47" s="1"/>
      <c r="AJ47" s="1"/>
    </row>
    <row r="48" spans="1:37" ht="14.45">
      <c r="A48" s="1"/>
      <c r="B48" s="49"/>
      <c r="C48" s="57" t="s">
        <v>94</v>
      </c>
      <c r="D48" s="174">
        <f>T63</f>
        <v>0</v>
      </c>
      <c r="E48" s="58"/>
      <c r="F48" s="46"/>
      <c r="G48" s="46"/>
      <c r="H48" s="55" t="s">
        <v>95</v>
      </c>
      <c r="I48" s="170" t="s">
        <v>96</v>
      </c>
      <c r="J48" s="46">
        <f>X48/$X$16</f>
        <v>0.36990196729273223</v>
      </c>
      <c r="K48" s="46"/>
      <c r="L48" s="59" t="s">
        <v>70</v>
      </c>
      <c r="M48" s="218" t="s">
        <v>71</v>
      </c>
      <c r="N48" s="248"/>
      <c r="O48" s="248"/>
      <c r="P48" s="248"/>
      <c r="Q48" s="257"/>
      <c r="R48" s="80"/>
      <c r="S48" s="175">
        <v>1109705.6392478</v>
      </c>
      <c r="T48" s="141"/>
      <c r="U48" s="141"/>
      <c r="V48" s="141">
        <f t="shared" si="14"/>
        <v>1109705.6392478</v>
      </c>
      <c r="W48" s="141"/>
      <c r="X48" s="141">
        <f t="shared" si="15"/>
        <v>1109705.6392478</v>
      </c>
      <c r="Y48" s="142">
        <f t="shared" si="16"/>
        <v>277426.47546954919</v>
      </c>
      <c r="Z48" s="141">
        <v>0</v>
      </c>
      <c r="AA48" s="141">
        <f t="shared" si="17"/>
        <v>277426.47546954919</v>
      </c>
      <c r="AB48" s="141">
        <f t="shared" si="18"/>
        <v>832279.1637782508</v>
      </c>
      <c r="AC48" s="118">
        <f t="shared" si="19"/>
        <v>1109705.6392478</v>
      </c>
      <c r="AD48" s="176">
        <f>IF($AD$16=0,0,$AD$16*$J48)</f>
        <v>277426.47546954919</v>
      </c>
      <c r="AE48" s="141">
        <f>IF($AE$16=0,0,$AE$16*$J48)</f>
        <v>277426.47546954919</v>
      </c>
      <c r="AF48" s="141">
        <v>0</v>
      </c>
      <c r="AG48" s="118">
        <v>0</v>
      </c>
      <c r="AH48" s="1"/>
      <c r="AI48" s="1"/>
      <c r="AJ48" s="1"/>
    </row>
    <row r="49" spans="1:36" ht="14.45">
      <c r="A49" s="1"/>
      <c r="B49" s="49"/>
      <c r="C49" s="57" t="s">
        <v>97</v>
      </c>
      <c r="D49" s="174">
        <f>U63</f>
        <v>0</v>
      </c>
      <c r="E49" s="58"/>
      <c r="F49" s="46"/>
      <c r="G49" s="46"/>
      <c r="H49" s="3" t="s">
        <v>98</v>
      </c>
      <c r="I49" s="170" t="s">
        <v>99</v>
      </c>
      <c r="J49" s="46" t="e">
        <f>X49/$X$17</f>
        <v>#DIV/0!</v>
      </c>
      <c r="K49" s="46"/>
      <c r="L49" s="59" t="s">
        <v>72</v>
      </c>
      <c r="M49" s="218" t="s">
        <v>73</v>
      </c>
      <c r="N49" s="248"/>
      <c r="O49" s="248"/>
      <c r="P49" s="248"/>
      <c r="Q49" s="257"/>
      <c r="R49" s="80"/>
      <c r="S49" s="175"/>
      <c r="T49" s="141"/>
      <c r="U49" s="141"/>
      <c r="V49" s="141">
        <f t="shared" si="14"/>
        <v>0</v>
      </c>
      <c r="W49" s="141"/>
      <c r="X49" s="141">
        <f t="shared" si="15"/>
        <v>0</v>
      </c>
      <c r="Y49" s="142">
        <f t="shared" si="16"/>
        <v>0</v>
      </c>
      <c r="Z49" s="141">
        <v>0</v>
      </c>
      <c r="AA49" s="141">
        <f t="shared" si="17"/>
        <v>0</v>
      </c>
      <c r="AB49" s="141">
        <f t="shared" si="18"/>
        <v>0</v>
      </c>
      <c r="AC49" s="118">
        <f t="shared" si="19"/>
        <v>0</v>
      </c>
      <c r="AD49" s="176">
        <f>IF($AD$17=0,0,$AD$17*$J49)</f>
        <v>0</v>
      </c>
      <c r="AE49" s="141">
        <f>IF($AE$17=0,0,$AE$17*$J49)</f>
        <v>0</v>
      </c>
      <c r="AF49" s="141">
        <v>0</v>
      </c>
      <c r="AG49" s="118">
        <v>0</v>
      </c>
      <c r="AH49" s="1"/>
      <c r="AI49" s="1"/>
      <c r="AJ49" s="1"/>
    </row>
    <row r="50" spans="1:36" ht="14.45">
      <c r="A50" s="1"/>
      <c r="B50" s="49"/>
      <c r="C50" s="57" t="s">
        <v>100</v>
      </c>
      <c r="D50" s="174">
        <f>V63</f>
        <v>231401391.74707749</v>
      </c>
      <c r="E50" s="58">
        <f>V63/$V$24</f>
        <v>0.36990196729273328</v>
      </c>
      <c r="F50" s="170"/>
      <c r="G50" s="170"/>
      <c r="H50" s="60" t="s">
        <v>101</v>
      </c>
      <c r="I50" s="170" t="s">
        <v>102</v>
      </c>
      <c r="J50" s="46" t="e">
        <f>X50/$X$18</f>
        <v>#DIV/0!</v>
      </c>
      <c r="K50" s="46"/>
      <c r="L50" s="59" t="s">
        <v>74</v>
      </c>
      <c r="M50" s="218" t="s">
        <v>75</v>
      </c>
      <c r="N50" s="248"/>
      <c r="O50" s="248"/>
      <c r="P50" s="248"/>
      <c r="Q50" s="257"/>
      <c r="R50" s="80"/>
      <c r="S50" s="175"/>
      <c r="T50" s="141"/>
      <c r="U50" s="141"/>
      <c r="V50" s="141">
        <f t="shared" si="14"/>
        <v>0</v>
      </c>
      <c r="W50" s="141"/>
      <c r="X50" s="141">
        <f t="shared" si="15"/>
        <v>0</v>
      </c>
      <c r="Y50" s="142">
        <f t="shared" si="16"/>
        <v>0</v>
      </c>
      <c r="Z50" s="141">
        <v>0</v>
      </c>
      <c r="AA50" s="141">
        <f t="shared" si="17"/>
        <v>0</v>
      </c>
      <c r="AB50" s="141">
        <f t="shared" si="18"/>
        <v>0</v>
      </c>
      <c r="AC50" s="118">
        <f t="shared" si="19"/>
        <v>0</v>
      </c>
      <c r="AD50" s="176">
        <f>IF($AD$18=0,0,$AD$18*$J50)</f>
        <v>0</v>
      </c>
      <c r="AE50" s="141">
        <f>IF($AE$18=0,0,$AE$18*$J50)</f>
        <v>0</v>
      </c>
      <c r="AF50" s="141">
        <v>0</v>
      </c>
      <c r="AG50" s="118">
        <v>0</v>
      </c>
      <c r="AH50" s="1"/>
      <c r="AI50" s="1"/>
      <c r="AJ50" s="1"/>
    </row>
    <row r="51" spans="1:36" ht="24.6">
      <c r="A51" s="1"/>
      <c r="B51" s="49"/>
      <c r="C51" s="207" t="s">
        <v>103</v>
      </c>
      <c r="D51" s="177">
        <f>AC63</f>
        <v>227401391.74707749</v>
      </c>
      <c r="E51" s="62">
        <f>AC63/$AC$24</f>
        <v>0.36350784901194028</v>
      </c>
      <c r="F51" s="170"/>
      <c r="G51" s="170"/>
      <c r="H51" s="55" t="s">
        <v>104</v>
      </c>
      <c r="I51" s="170" t="s">
        <v>105</v>
      </c>
      <c r="J51" s="46" t="e">
        <f>X51/$X$19</f>
        <v>#DIV/0!</v>
      </c>
      <c r="K51" s="46"/>
      <c r="L51" s="59" t="s">
        <v>76</v>
      </c>
      <c r="M51" s="218" t="s">
        <v>77</v>
      </c>
      <c r="N51" s="248"/>
      <c r="O51" s="248"/>
      <c r="P51" s="248"/>
      <c r="Q51" s="257"/>
      <c r="R51" s="80"/>
      <c r="S51" s="175"/>
      <c r="T51" s="141"/>
      <c r="U51" s="141"/>
      <c r="V51" s="141">
        <f t="shared" si="14"/>
        <v>0</v>
      </c>
      <c r="W51" s="141"/>
      <c r="X51" s="141">
        <f t="shared" si="15"/>
        <v>0</v>
      </c>
      <c r="Y51" s="142">
        <f t="shared" si="16"/>
        <v>0</v>
      </c>
      <c r="Z51" s="141">
        <v>0</v>
      </c>
      <c r="AA51" s="141">
        <f t="shared" si="17"/>
        <v>0</v>
      </c>
      <c r="AB51" s="141">
        <f t="shared" si="18"/>
        <v>0</v>
      </c>
      <c r="AC51" s="118">
        <f t="shared" si="19"/>
        <v>0</v>
      </c>
      <c r="AD51" s="176">
        <f>IF($AD$19=0,0,$AD$19*$J51)</f>
        <v>0</v>
      </c>
      <c r="AE51" s="141">
        <f>IF($AE$19=0,0,$AE$19*$J51)</f>
        <v>0</v>
      </c>
      <c r="AF51" s="141">
        <v>0</v>
      </c>
      <c r="AG51" s="118">
        <v>0</v>
      </c>
      <c r="AH51" s="1"/>
      <c r="AI51" s="1"/>
      <c r="AJ51" s="1"/>
    </row>
    <row r="52" spans="1:36" ht="34.5" customHeight="1">
      <c r="A52" s="1"/>
      <c r="B52" s="49"/>
      <c r="C52" s="50"/>
      <c r="D52" s="23" t="s">
        <v>106</v>
      </c>
      <c r="E52" s="210" t="s">
        <v>107</v>
      </c>
      <c r="F52" s="170"/>
      <c r="G52" s="170"/>
      <c r="H52" s="55"/>
      <c r="I52" s="170" t="s">
        <v>108</v>
      </c>
      <c r="J52" s="46">
        <f>X52/$X$20</f>
        <v>0.36990196729273317</v>
      </c>
      <c r="K52" s="46"/>
      <c r="L52" s="63" t="s">
        <v>78</v>
      </c>
      <c r="M52" s="215" t="s">
        <v>79</v>
      </c>
      <c r="N52" s="252"/>
      <c r="O52" s="252"/>
      <c r="P52" s="252"/>
      <c r="Q52" s="252"/>
      <c r="R52" s="81"/>
      <c r="S52" s="178">
        <v>13094530.00466668</v>
      </c>
      <c r="T52" s="148"/>
      <c r="U52" s="148"/>
      <c r="V52" s="148">
        <f t="shared" si="14"/>
        <v>13094530.00466668</v>
      </c>
      <c r="W52" s="148"/>
      <c r="X52" s="148">
        <f t="shared" si="15"/>
        <v>13094530.00466668</v>
      </c>
      <c r="Y52" s="149">
        <f t="shared" si="16"/>
        <v>7398039.3458546633</v>
      </c>
      <c r="Z52" s="148">
        <v>0</v>
      </c>
      <c r="AA52" s="148">
        <f t="shared" si="17"/>
        <v>7398039.3458546633</v>
      </c>
      <c r="AB52" s="148">
        <f t="shared" si="18"/>
        <v>5696490.6588120172</v>
      </c>
      <c r="AC52" s="150">
        <f t="shared" si="19"/>
        <v>13094530.00466668</v>
      </c>
      <c r="AD52" s="179">
        <f>IF($AD$20=0,0,$AD$20*$J52)</f>
        <v>7398039.3458546633</v>
      </c>
      <c r="AE52" s="180">
        <f>IF($AE$20=0,0,$AE$20*$J52)</f>
        <v>7398039.3458546633</v>
      </c>
      <c r="AF52" s="180">
        <v>0</v>
      </c>
      <c r="AG52" s="181">
        <v>0</v>
      </c>
      <c r="AH52" s="1"/>
      <c r="AI52" s="1"/>
      <c r="AJ52" s="1"/>
    </row>
    <row r="53" spans="1:36" ht="14.45">
      <c r="A53" s="1"/>
      <c r="B53" s="49"/>
      <c r="C53" s="208" t="s">
        <v>109</v>
      </c>
      <c r="D53" s="171">
        <f>AA45</f>
        <v>6033695.282268662</v>
      </c>
      <c r="E53" s="182">
        <f>X45</f>
        <v>15138408.805883581</v>
      </c>
      <c r="F53" s="170"/>
      <c r="G53" s="170"/>
      <c r="H53" s="3" t="s">
        <v>110</v>
      </c>
      <c r="I53" s="170"/>
      <c r="J53" s="170"/>
      <c r="K53" s="170"/>
      <c r="L53" s="64"/>
      <c r="M53" s="65"/>
      <c r="N53" s="65"/>
      <c r="O53" s="65"/>
      <c r="P53" s="65"/>
      <c r="Q53" s="214" t="s">
        <v>80</v>
      </c>
      <c r="R53" s="239"/>
      <c r="S53" s="183">
        <v>24413529.94119392</v>
      </c>
      <c r="T53" s="184"/>
      <c r="U53" s="184"/>
      <c r="V53" s="184">
        <f t="shared" si="14"/>
        <v>24413529.94119392</v>
      </c>
      <c r="W53" s="184"/>
      <c r="X53" s="184">
        <f t="shared" si="15"/>
        <v>24413529.94119392</v>
      </c>
      <c r="Y53" s="184">
        <f t="shared" si="16"/>
        <v>11004583.526958812</v>
      </c>
      <c r="Z53" s="184">
        <f t="shared" ref="Z53:Z63" si="20">IF(AF53=AG53,AG53,0)</f>
        <v>0</v>
      </c>
      <c r="AA53" s="184">
        <f t="shared" si="17"/>
        <v>11004583.526958812</v>
      </c>
      <c r="AB53" s="184">
        <f t="shared" si="18"/>
        <v>13408946.414235108</v>
      </c>
      <c r="AC53" s="185">
        <f t="shared" si="19"/>
        <v>24413529.94119392</v>
      </c>
      <c r="AD53" s="186">
        <f>SUM(AD47:AD52)</f>
        <v>11004583.526958812</v>
      </c>
      <c r="AE53" s="184">
        <f>SUM(AE47:AE52)</f>
        <v>11004583.526958812</v>
      </c>
      <c r="AF53" s="184">
        <f>SUM(AF47:AF52)</f>
        <v>0</v>
      </c>
      <c r="AG53" s="185">
        <f>SUM(AG47:AG52)</f>
        <v>0</v>
      </c>
      <c r="AH53" s="1"/>
      <c r="AI53" s="1"/>
      <c r="AJ53" s="1"/>
    </row>
    <row r="54" spans="1:36" ht="14.45">
      <c r="A54" s="1"/>
      <c r="B54" s="49"/>
      <c r="C54" s="209" t="s">
        <v>111</v>
      </c>
      <c r="D54" s="174">
        <f>AA53</f>
        <v>11004583.526958812</v>
      </c>
      <c r="E54" s="187">
        <f>X53</f>
        <v>24413529.94119392</v>
      </c>
      <c r="F54" s="170"/>
      <c r="G54" s="170"/>
      <c r="H54" s="3" t="s">
        <v>110</v>
      </c>
      <c r="I54" s="170" t="s">
        <v>112</v>
      </c>
      <c r="J54" s="170"/>
      <c r="K54" s="170"/>
      <c r="L54" s="66" t="s">
        <v>113</v>
      </c>
      <c r="M54" s="230" t="s">
        <v>114</v>
      </c>
      <c r="N54" s="243"/>
      <c r="O54" s="243"/>
      <c r="P54" s="243"/>
      <c r="Q54" s="236"/>
      <c r="R54" s="97"/>
      <c r="S54" s="140">
        <v>30000000</v>
      </c>
      <c r="T54" s="188"/>
      <c r="U54" s="188"/>
      <c r="V54" s="188">
        <f t="shared" si="14"/>
        <v>30000000</v>
      </c>
      <c r="W54" s="188"/>
      <c r="X54" s="188">
        <f t="shared" si="15"/>
        <v>30000000</v>
      </c>
      <c r="Y54" s="188">
        <f t="shared" si="16"/>
        <v>14000000</v>
      </c>
      <c r="Z54" s="188">
        <f t="shared" si="20"/>
        <v>-4000000</v>
      </c>
      <c r="AA54" s="188">
        <f t="shared" si="17"/>
        <v>14000000</v>
      </c>
      <c r="AB54" s="188">
        <f t="shared" si="18"/>
        <v>12000000</v>
      </c>
      <c r="AC54" s="189">
        <f t="shared" si="19"/>
        <v>26000000</v>
      </c>
      <c r="AD54" s="190">
        <v>14000000</v>
      </c>
      <c r="AE54" s="137">
        <v>14000000</v>
      </c>
      <c r="AF54" s="191">
        <v>-4000000</v>
      </c>
      <c r="AG54" s="192">
        <v>-4000000</v>
      </c>
      <c r="AH54" s="88"/>
      <c r="AI54" s="89"/>
      <c r="AJ54" s="1"/>
    </row>
    <row r="55" spans="1:36" ht="14.45">
      <c r="A55" s="1"/>
      <c r="B55" s="49"/>
      <c r="C55" s="209" t="s">
        <v>115</v>
      </c>
      <c r="D55" s="174">
        <f>AA62</f>
        <v>112472948</v>
      </c>
      <c r="E55" s="187">
        <f>X62</f>
        <v>191849453</v>
      </c>
      <c r="F55" s="170"/>
      <c r="G55" s="170"/>
      <c r="H55" s="3" t="s">
        <v>110</v>
      </c>
      <c r="I55" s="170" t="s">
        <v>112</v>
      </c>
      <c r="J55" s="170"/>
      <c r="K55" s="170"/>
      <c r="L55" s="67" t="s">
        <v>116</v>
      </c>
      <c r="M55" s="213" t="s">
        <v>117</v>
      </c>
      <c r="N55" s="248"/>
      <c r="O55" s="248"/>
      <c r="P55" s="248"/>
      <c r="Q55" s="237"/>
      <c r="R55" s="98"/>
      <c r="S55" s="140"/>
      <c r="T55" s="141"/>
      <c r="U55" s="141"/>
      <c r="V55" s="141">
        <f t="shared" si="14"/>
        <v>0</v>
      </c>
      <c r="W55" s="141"/>
      <c r="X55" s="141">
        <f t="shared" si="15"/>
        <v>0</v>
      </c>
      <c r="Y55" s="141">
        <f t="shared" si="16"/>
        <v>0</v>
      </c>
      <c r="Z55" s="141">
        <f t="shared" si="20"/>
        <v>0</v>
      </c>
      <c r="AA55" s="141">
        <f t="shared" si="17"/>
        <v>0</v>
      </c>
      <c r="AB55" s="141">
        <f t="shared" si="18"/>
        <v>0</v>
      </c>
      <c r="AC55" s="118">
        <f t="shared" si="19"/>
        <v>0</v>
      </c>
      <c r="AD55" s="193"/>
      <c r="AE55" s="144"/>
      <c r="AF55" s="108"/>
      <c r="AG55" s="194"/>
      <c r="AH55" s="90"/>
      <c r="AI55" s="91"/>
      <c r="AJ55" s="1"/>
    </row>
    <row r="56" spans="1:36" ht="14.45">
      <c r="A56" s="1"/>
      <c r="B56" s="49"/>
      <c r="C56" s="209" t="s">
        <v>118</v>
      </c>
      <c r="D56" s="174">
        <f>AA63</f>
        <v>129511226.80922747</v>
      </c>
      <c r="E56" s="187">
        <f>X63</f>
        <v>231401391.74707749</v>
      </c>
      <c r="F56" s="68"/>
      <c r="G56" s="68"/>
      <c r="H56" s="170"/>
      <c r="I56" s="170" t="s">
        <v>112</v>
      </c>
      <c r="J56" s="170"/>
      <c r="K56" s="170"/>
      <c r="L56" s="67" t="s">
        <v>119</v>
      </c>
      <c r="M56" s="213" t="s">
        <v>120</v>
      </c>
      <c r="N56" s="248"/>
      <c r="O56" s="248"/>
      <c r="P56" s="248"/>
      <c r="Q56" s="237"/>
      <c r="R56" s="98"/>
      <c r="S56" s="140"/>
      <c r="T56" s="141"/>
      <c r="U56" s="141"/>
      <c r="V56" s="141">
        <f t="shared" si="14"/>
        <v>0</v>
      </c>
      <c r="W56" s="141"/>
      <c r="X56" s="141">
        <f t="shared" si="15"/>
        <v>0</v>
      </c>
      <c r="Y56" s="141">
        <f t="shared" si="16"/>
        <v>0</v>
      </c>
      <c r="Z56" s="141">
        <f t="shared" si="20"/>
        <v>0</v>
      </c>
      <c r="AA56" s="141">
        <f t="shared" si="17"/>
        <v>0</v>
      </c>
      <c r="AB56" s="141">
        <f t="shared" si="18"/>
        <v>0</v>
      </c>
      <c r="AC56" s="118">
        <f t="shared" si="19"/>
        <v>0</v>
      </c>
      <c r="AD56" s="193"/>
      <c r="AE56" s="144"/>
      <c r="AF56" s="108"/>
      <c r="AG56" s="194"/>
      <c r="AH56" s="90"/>
      <c r="AI56" s="91"/>
      <c r="AJ56" s="1"/>
    </row>
    <row r="57" spans="1:36" ht="14.45">
      <c r="A57" s="1"/>
      <c r="B57" s="49"/>
      <c r="C57" s="61" t="s">
        <v>121</v>
      </c>
      <c r="D57" s="258" t="s">
        <v>137</v>
      </c>
      <c r="E57" s="253"/>
      <c r="F57" s="46"/>
      <c r="G57" s="46"/>
      <c r="I57" s="170" t="s">
        <v>112</v>
      </c>
      <c r="J57" s="170"/>
      <c r="K57" s="170"/>
      <c r="L57" s="67" t="s">
        <v>123</v>
      </c>
      <c r="M57" s="213" t="s">
        <v>124</v>
      </c>
      <c r="N57" s="248"/>
      <c r="O57" s="248"/>
      <c r="P57" s="248"/>
      <c r="Q57" s="237"/>
      <c r="R57" s="98"/>
      <c r="S57" s="140"/>
      <c r="T57" s="141"/>
      <c r="U57" s="141"/>
      <c r="V57" s="141">
        <f t="shared" si="14"/>
        <v>0</v>
      </c>
      <c r="W57" s="141"/>
      <c r="X57" s="141">
        <f t="shared" si="15"/>
        <v>0</v>
      </c>
      <c r="Y57" s="141">
        <f t="shared" si="16"/>
        <v>0</v>
      </c>
      <c r="Z57" s="141">
        <f t="shared" si="20"/>
        <v>0</v>
      </c>
      <c r="AA57" s="141">
        <f t="shared" si="17"/>
        <v>0</v>
      </c>
      <c r="AB57" s="141">
        <f t="shared" si="18"/>
        <v>0</v>
      </c>
      <c r="AC57" s="118">
        <f t="shared" si="19"/>
        <v>0</v>
      </c>
      <c r="AD57" s="193"/>
      <c r="AE57" s="144"/>
      <c r="AF57" s="108"/>
      <c r="AG57" s="194"/>
      <c r="AH57" s="90"/>
      <c r="AI57" s="91"/>
      <c r="AJ57" s="1"/>
    </row>
    <row r="58" spans="1:36" ht="14.45">
      <c r="A58" s="1"/>
      <c r="B58" s="49"/>
      <c r="C58" s="50"/>
      <c r="D58" s="50"/>
      <c r="E58" s="50"/>
      <c r="F58" s="50"/>
      <c r="G58" s="46"/>
      <c r="H58" s="170"/>
      <c r="I58" s="170" t="s">
        <v>112</v>
      </c>
      <c r="J58" s="170"/>
      <c r="K58" s="170"/>
      <c r="L58" s="67" t="s">
        <v>125</v>
      </c>
      <c r="M58" s="213" t="s">
        <v>126</v>
      </c>
      <c r="N58" s="248"/>
      <c r="O58" s="248"/>
      <c r="P58" s="248"/>
      <c r="Q58" s="237"/>
      <c r="R58" s="98"/>
      <c r="S58" s="140"/>
      <c r="T58" s="141"/>
      <c r="U58" s="141"/>
      <c r="V58" s="141">
        <f t="shared" si="14"/>
        <v>0</v>
      </c>
      <c r="W58" s="141"/>
      <c r="X58" s="141">
        <f t="shared" si="15"/>
        <v>0</v>
      </c>
      <c r="Y58" s="141">
        <f t="shared" si="16"/>
        <v>0</v>
      </c>
      <c r="Z58" s="141">
        <f t="shared" si="20"/>
        <v>0</v>
      </c>
      <c r="AA58" s="141">
        <f t="shared" si="17"/>
        <v>0</v>
      </c>
      <c r="AB58" s="141">
        <f t="shared" si="18"/>
        <v>0</v>
      </c>
      <c r="AC58" s="118">
        <f t="shared" si="19"/>
        <v>0</v>
      </c>
      <c r="AD58" s="193"/>
      <c r="AE58" s="144"/>
      <c r="AF58" s="108"/>
      <c r="AG58" s="194"/>
      <c r="AH58" s="90"/>
      <c r="AI58" s="91"/>
      <c r="AJ58" s="1"/>
    </row>
    <row r="59" spans="1:36" ht="14.45">
      <c r="A59" s="1"/>
      <c r="B59" s="49"/>
      <c r="C59" s="50"/>
      <c r="D59" s="50"/>
      <c r="E59" s="50"/>
      <c r="F59" s="50"/>
      <c r="G59" s="46"/>
      <c r="H59" s="170"/>
      <c r="I59" s="170" t="s">
        <v>112</v>
      </c>
      <c r="J59" s="170"/>
      <c r="K59" s="170"/>
      <c r="L59" s="67" t="s">
        <v>127</v>
      </c>
      <c r="M59" s="213" t="s">
        <v>128</v>
      </c>
      <c r="N59" s="248"/>
      <c r="O59" s="248"/>
      <c r="P59" s="248"/>
      <c r="Q59" s="237"/>
      <c r="R59" s="98"/>
      <c r="S59" s="140"/>
      <c r="T59" s="141"/>
      <c r="U59" s="141"/>
      <c r="V59" s="141">
        <f t="shared" si="14"/>
        <v>0</v>
      </c>
      <c r="W59" s="141"/>
      <c r="X59" s="141">
        <f t="shared" si="15"/>
        <v>0</v>
      </c>
      <c r="Y59" s="141">
        <f t="shared" si="16"/>
        <v>0</v>
      </c>
      <c r="Z59" s="141">
        <f t="shared" si="20"/>
        <v>0</v>
      </c>
      <c r="AA59" s="141">
        <f t="shared" si="17"/>
        <v>0</v>
      </c>
      <c r="AB59" s="141">
        <f t="shared" si="18"/>
        <v>0</v>
      </c>
      <c r="AC59" s="118">
        <f t="shared" si="19"/>
        <v>0</v>
      </c>
      <c r="AD59" s="193"/>
      <c r="AE59" s="144"/>
      <c r="AF59" s="108"/>
      <c r="AG59" s="194"/>
      <c r="AH59" s="90"/>
      <c r="AI59" s="91"/>
      <c r="AJ59" s="1"/>
    </row>
    <row r="60" spans="1:36" ht="14.45">
      <c r="A60" s="1"/>
      <c r="B60" s="49"/>
      <c r="C60" s="50"/>
      <c r="D60" s="50"/>
      <c r="E60" s="50"/>
      <c r="F60" s="50"/>
      <c r="G60" s="46"/>
      <c r="I60" s="170" t="s">
        <v>112</v>
      </c>
      <c r="J60" s="170"/>
      <c r="K60" s="170"/>
      <c r="L60" s="67" t="s">
        <v>129</v>
      </c>
      <c r="M60" s="213" t="s">
        <v>130</v>
      </c>
      <c r="N60" s="248"/>
      <c r="O60" s="248"/>
      <c r="P60" s="248"/>
      <c r="Q60" s="237"/>
      <c r="R60" s="98"/>
      <c r="S60" s="140"/>
      <c r="T60" s="141"/>
      <c r="U60" s="141"/>
      <c r="V60" s="141">
        <f t="shared" si="14"/>
        <v>0</v>
      </c>
      <c r="W60" s="141"/>
      <c r="X60" s="141">
        <f t="shared" si="15"/>
        <v>0</v>
      </c>
      <c r="Y60" s="141">
        <f t="shared" si="16"/>
        <v>0</v>
      </c>
      <c r="Z60" s="141">
        <f t="shared" si="20"/>
        <v>0</v>
      </c>
      <c r="AA60" s="141">
        <f t="shared" si="17"/>
        <v>0</v>
      </c>
      <c r="AB60" s="141">
        <f t="shared" si="18"/>
        <v>0</v>
      </c>
      <c r="AC60" s="118">
        <f t="shared" si="19"/>
        <v>0</v>
      </c>
      <c r="AD60" s="193"/>
      <c r="AE60" s="144"/>
      <c r="AF60" s="108"/>
      <c r="AG60" s="194"/>
      <c r="AH60" s="90"/>
      <c r="AI60" s="91"/>
      <c r="AJ60" s="1"/>
    </row>
    <row r="61" spans="1:36" ht="15" thickBot="1">
      <c r="A61" s="1"/>
      <c r="B61" s="69"/>
      <c r="C61" s="70"/>
      <c r="D61" s="70"/>
      <c r="E61" s="195"/>
      <c r="F61" s="71"/>
      <c r="G61" s="71"/>
      <c r="H61" s="65"/>
      <c r="I61" s="195" t="s">
        <v>112</v>
      </c>
      <c r="J61" s="195"/>
      <c r="K61" s="195"/>
      <c r="L61" s="72" t="s">
        <v>131</v>
      </c>
      <c r="M61" s="233" t="s">
        <v>132</v>
      </c>
      <c r="N61" s="252"/>
      <c r="O61" s="252"/>
      <c r="P61" s="252"/>
      <c r="Q61" s="253"/>
      <c r="R61" s="99"/>
      <c r="S61" s="140">
        <v>161849453</v>
      </c>
      <c r="T61" s="180"/>
      <c r="U61" s="180"/>
      <c r="V61" s="180">
        <f t="shared" si="14"/>
        <v>161849453</v>
      </c>
      <c r="W61" s="180"/>
      <c r="X61" s="180">
        <f t="shared" si="15"/>
        <v>161849453</v>
      </c>
      <c r="Y61" s="180">
        <f t="shared" si="16"/>
        <v>98472948</v>
      </c>
      <c r="Z61" s="180">
        <f t="shared" si="20"/>
        <v>0</v>
      </c>
      <c r="AA61" s="180">
        <f t="shared" si="17"/>
        <v>98472948</v>
      </c>
      <c r="AB61" s="180">
        <f t="shared" si="18"/>
        <v>63376505</v>
      </c>
      <c r="AC61" s="181">
        <f t="shared" si="19"/>
        <v>161849453</v>
      </c>
      <c r="AD61" s="196">
        <v>98472948</v>
      </c>
      <c r="AE61" s="152">
        <v>98472948</v>
      </c>
      <c r="AF61" s="120"/>
      <c r="AG61" s="197"/>
      <c r="AH61" s="92"/>
      <c r="AI61" s="93"/>
      <c r="AJ61" s="1"/>
    </row>
    <row r="62" spans="1:36" ht="15" thickBot="1">
      <c r="A62" s="1"/>
      <c r="B62" s="1"/>
      <c r="C62" s="1"/>
      <c r="D62" s="1"/>
      <c r="E62" s="1"/>
      <c r="F62" s="1"/>
      <c r="G62" s="1"/>
      <c r="H62" s="1"/>
      <c r="I62" s="1"/>
      <c r="J62" s="1"/>
      <c r="K62" s="1"/>
      <c r="L62" s="4"/>
      <c r="M62" s="1"/>
      <c r="N62" s="1"/>
      <c r="O62" s="1"/>
      <c r="P62" s="1"/>
      <c r="Q62" s="219" t="s">
        <v>133</v>
      </c>
      <c r="R62" s="243"/>
      <c r="S62" s="198">
        <v>191849453</v>
      </c>
      <c r="T62" s="199">
        <f>SUM(T54:T61)</f>
        <v>0</v>
      </c>
      <c r="U62" s="199">
        <f>SUM(U54:U61)</f>
        <v>0</v>
      </c>
      <c r="V62" s="199">
        <f t="shared" si="14"/>
        <v>191849453</v>
      </c>
      <c r="W62" s="199"/>
      <c r="X62" s="199">
        <f t="shared" si="15"/>
        <v>191849453</v>
      </c>
      <c r="Y62" s="199">
        <f t="shared" si="16"/>
        <v>112472948</v>
      </c>
      <c r="Z62" s="199">
        <f t="shared" si="20"/>
        <v>-4000000</v>
      </c>
      <c r="AA62" s="199">
        <f t="shared" si="17"/>
        <v>112472948</v>
      </c>
      <c r="AB62" s="199">
        <f t="shared" si="18"/>
        <v>75376505</v>
      </c>
      <c r="AC62" s="200">
        <f t="shared" si="19"/>
        <v>187849453</v>
      </c>
      <c r="AD62" s="201">
        <f>SUM(AD54:AD61)</f>
        <v>112472948</v>
      </c>
      <c r="AE62" s="199">
        <f>SUM(AE54:AE61)</f>
        <v>112472948</v>
      </c>
      <c r="AF62" s="199">
        <f>SUM(AF54:AF61)</f>
        <v>-4000000</v>
      </c>
      <c r="AG62" s="199">
        <f>SUM(AG54:AG61)</f>
        <v>-4000000</v>
      </c>
      <c r="AH62" s="1"/>
      <c r="AI62" s="1"/>
      <c r="AJ62" s="1"/>
    </row>
    <row r="63" spans="1:36" ht="14.45">
      <c r="A63" s="1"/>
      <c r="B63" s="1"/>
      <c r="C63" s="1"/>
      <c r="D63" s="1"/>
      <c r="E63" s="1"/>
      <c r="F63" s="1"/>
      <c r="G63" s="1"/>
      <c r="H63" s="22" t="s">
        <v>134</v>
      </c>
      <c r="I63" s="1"/>
      <c r="J63" s="1"/>
      <c r="K63" s="1"/>
      <c r="L63" s="4"/>
      <c r="M63" s="1"/>
      <c r="N63" s="1"/>
      <c r="O63" s="1"/>
      <c r="P63" s="1"/>
      <c r="Q63" s="224" t="s">
        <v>86</v>
      </c>
      <c r="R63" s="239"/>
      <c r="S63" s="202">
        <v>231401391.74707749</v>
      </c>
      <c r="T63" s="203">
        <f>T62+T53+T45</f>
        <v>0</v>
      </c>
      <c r="U63" s="203">
        <f>U62+U53+U45</f>
        <v>0</v>
      </c>
      <c r="V63" s="203">
        <f t="shared" si="14"/>
        <v>231401391.74707749</v>
      </c>
      <c r="W63" s="203"/>
      <c r="X63" s="203">
        <f t="shared" si="15"/>
        <v>231401391.74707749</v>
      </c>
      <c r="Y63" s="203">
        <f t="shared" si="16"/>
        <v>129511226.80922747</v>
      </c>
      <c r="Z63" s="203">
        <f t="shared" si="20"/>
        <v>-4000000</v>
      </c>
      <c r="AA63" s="203">
        <f t="shared" si="17"/>
        <v>129511226.80922747</v>
      </c>
      <c r="AB63" s="203">
        <f t="shared" si="18"/>
        <v>97890164.937850028</v>
      </c>
      <c r="AC63" s="204">
        <f t="shared" si="19"/>
        <v>227401391.74707749</v>
      </c>
      <c r="AD63" s="205">
        <f>AD62+AD53+AD45</f>
        <v>129511226.80922747</v>
      </c>
      <c r="AE63" s="203">
        <f>AE62+AE53+AE45</f>
        <v>129511226.80922747</v>
      </c>
      <c r="AF63" s="203">
        <f>AF62+AF53+AF45</f>
        <v>-4000000</v>
      </c>
      <c r="AG63" s="203">
        <f>AG62+AG53+AG45</f>
        <v>-4000000</v>
      </c>
      <c r="AH63" s="1"/>
      <c r="AI63" s="1"/>
      <c r="AJ63" s="1"/>
    </row>
    <row r="64" spans="1:36">
      <c r="M64" s="245"/>
      <c r="N64" s="245"/>
      <c r="O64" s="245"/>
      <c r="P64" s="245"/>
      <c r="Q64" s="245"/>
      <c r="AJ64" s="1"/>
    </row>
    <row r="65" spans="4:36">
      <c r="M65" s="245"/>
      <c r="N65" s="245"/>
      <c r="O65" s="245"/>
      <c r="P65" s="245"/>
      <c r="Q65" s="245"/>
      <c r="AJ65" s="1"/>
    </row>
    <row r="66" spans="4:36">
      <c r="M66" s="245"/>
      <c r="N66" s="245"/>
      <c r="O66" s="245"/>
      <c r="P66" s="245"/>
      <c r="Q66" s="245"/>
      <c r="AJ66" s="1"/>
    </row>
    <row r="67" spans="4:36">
      <c r="M67" s="245"/>
      <c r="N67" s="245"/>
      <c r="O67" s="245"/>
      <c r="P67" s="245"/>
      <c r="Q67" s="245"/>
      <c r="AJ67" s="1"/>
    </row>
    <row r="68" spans="4:36">
      <c r="M68" s="245"/>
      <c r="N68" s="245"/>
      <c r="O68" s="245"/>
      <c r="P68" s="245"/>
      <c r="Q68" s="245"/>
      <c r="AJ68" s="1"/>
    </row>
    <row r="69" spans="4:36">
      <c r="M69" s="245"/>
      <c r="N69" s="245"/>
      <c r="O69" s="245"/>
      <c r="P69" s="245"/>
      <c r="Q69" s="245"/>
      <c r="AJ69" s="1"/>
    </row>
    <row r="70" spans="4:36">
      <c r="M70" s="245"/>
      <c r="N70" s="245"/>
      <c r="O70" s="245"/>
      <c r="P70" s="245"/>
      <c r="Q70" s="245"/>
      <c r="AJ70" s="1"/>
    </row>
    <row r="71" spans="4:36">
      <c r="M71" s="245"/>
      <c r="N71" s="245"/>
      <c r="O71" s="245"/>
      <c r="P71" s="245"/>
      <c r="Q71" s="245"/>
      <c r="AJ71" s="1"/>
    </row>
    <row r="72" spans="4:36">
      <c r="Q72" s="245"/>
      <c r="R72" s="245"/>
      <c r="AJ72" s="1"/>
    </row>
    <row r="73" spans="4:36">
      <c r="M73" s="245"/>
      <c r="N73" s="245"/>
      <c r="O73" s="245"/>
      <c r="P73" s="245"/>
      <c r="Q73" s="245"/>
      <c r="AJ73" s="1"/>
    </row>
    <row r="74" spans="4:36">
      <c r="M74" s="245"/>
      <c r="N74" s="245"/>
      <c r="O74" s="245"/>
      <c r="P74" s="245"/>
      <c r="Q74" s="245"/>
      <c r="AJ74" s="1"/>
    </row>
    <row r="75" spans="4:36">
      <c r="M75" s="245"/>
      <c r="N75" s="245"/>
      <c r="O75" s="245"/>
      <c r="P75" s="245"/>
      <c r="Q75" s="245"/>
      <c r="AJ75" s="1"/>
    </row>
    <row r="76" spans="4:36">
      <c r="D76" s="245"/>
      <c r="E76" s="246"/>
      <c r="M76" s="245"/>
      <c r="N76" s="245"/>
      <c r="O76" s="245"/>
      <c r="P76" s="245"/>
      <c r="Q76" s="245"/>
      <c r="AJ76" s="1"/>
    </row>
    <row r="77" spans="4:36">
      <c r="M77" s="245"/>
      <c r="N77" s="245"/>
      <c r="O77" s="245"/>
      <c r="P77" s="245"/>
      <c r="Q77" s="245"/>
      <c r="AJ77" s="1"/>
    </row>
    <row r="78" spans="4:36">
      <c r="M78" s="245"/>
      <c r="N78" s="245"/>
      <c r="O78" s="245"/>
      <c r="P78" s="245"/>
      <c r="Q78" s="245"/>
      <c r="AJ78" s="1"/>
    </row>
    <row r="79" spans="4:36">
      <c r="M79" s="245"/>
      <c r="N79" s="245"/>
      <c r="O79" s="245"/>
      <c r="P79" s="245"/>
      <c r="Q79" s="245"/>
      <c r="AJ79" s="1"/>
    </row>
    <row r="80" spans="4:36">
      <c r="M80" s="245"/>
      <c r="N80" s="245"/>
      <c r="O80" s="245"/>
      <c r="P80" s="245"/>
      <c r="Q80" s="245"/>
      <c r="AJ80" s="1"/>
    </row>
    <row r="81" spans="17:36">
      <c r="Q81" s="245"/>
      <c r="R81" s="245"/>
      <c r="AJ81" s="1"/>
    </row>
    <row r="82" spans="17:36">
      <c r="Q82" s="245"/>
      <c r="R82" s="245"/>
      <c r="AJ82" s="1"/>
    </row>
  </sheetData>
  <mergeCells count="81">
    <mergeCell ref="D8:E8"/>
    <mergeCell ref="M17:Q17"/>
    <mergeCell ref="M47:Q47"/>
    <mergeCell ref="M50:Q50"/>
    <mergeCell ref="M79:Q79"/>
    <mergeCell ref="M73:Q73"/>
    <mergeCell ref="M70:Q70"/>
    <mergeCell ref="M46:Q46"/>
    <mergeCell ref="M33:Q33"/>
    <mergeCell ref="M28:Q28"/>
    <mergeCell ref="M42:Q42"/>
    <mergeCell ref="M32:Q32"/>
    <mergeCell ref="M56:Q56"/>
    <mergeCell ref="Q43:R43"/>
    <mergeCell ref="M59:Q59"/>
    <mergeCell ref="M54:Q54"/>
    <mergeCell ref="Q82:R82"/>
    <mergeCell ref="M60:Q60"/>
    <mergeCell ref="M65:Q65"/>
    <mergeCell ref="M74:Q74"/>
    <mergeCell ref="M77:Q77"/>
    <mergeCell ref="M61:Q61"/>
    <mergeCell ref="M36:Q36"/>
    <mergeCell ref="M45:Q45"/>
    <mergeCell ref="Q81:R81"/>
    <mergeCell ref="M80:Q80"/>
    <mergeCell ref="M37:Q37"/>
    <mergeCell ref="M71:Q71"/>
    <mergeCell ref="M58:Q58"/>
    <mergeCell ref="Q72:R72"/>
    <mergeCell ref="M78:Q78"/>
    <mergeCell ref="Q63:R63"/>
    <mergeCell ref="M64:Q64"/>
    <mergeCell ref="D9:E9"/>
    <mergeCell ref="M26:Q26"/>
    <mergeCell ref="M57:Q57"/>
    <mergeCell ref="B23:K23"/>
    <mergeCell ref="M29:Q29"/>
    <mergeCell ref="D38:E38"/>
    <mergeCell ref="M38:Q38"/>
    <mergeCell ref="M19:Q19"/>
    <mergeCell ref="M35:Q35"/>
    <mergeCell ref="M30:Q30"/>
    <mergeCell ref="M51:Q51"/>
    <mergeCell ref="M12:Q12"/>
    <mergeCell ref="M48:Q48"/>
    <mergeCell ref="M20:Q20"/>
    <mergeCell ref="Q34:R34"/>
    <mergeCell ref="Q44:R44"/>
    <mergeCell ref="D2:E2"/>
    <mergeCell ref="D11:E11"/>
    <mergeCell ref="M69:Q69"/>
    <mergeCell ref="D76:E76"/>
    <mergeCell ref="AH1:AI1"/>
    <mergeCell ref="M31:Q31"/>
    <mergeCell ref="M75:Q75"/>
    <mergeCell ref="M40:Q40"/>
    <mergeCell ref="M15:Q15"/>
    <mergeCell ref="D1:E1"/>
    <mergeCell ref="Q24:R24"/>
    <mergeCell ref="D57:E57"/>
    <mergeCell ref="M16:Q16"/>
    <mergeCell ref="Q22:R22"/>
    <mergeCell ref="M18:Q18"/>
    <mergeCell ref="B15:K20"/>
    <mergeCell ref="D7:E7"/>
    <mergeCell ref="B25:AI25"/>
    <mergeCell ref="M41:Q41"/>
    <mergeCell ref="M76:Q76"/>
    <mergeCell ref="M66:Q66"/>
    <mergeCell ref="Q53:R53"/>
    <mergeCell ref="D10:E10"/>
    <mergeCell ref="M68:Q68"/>
    <mergeCell ref="M55:Q55"/>
    <mergeCell ref="M52:Q52"/>
    <mergeCell ref="M67:Q67"/>
    <mergeCell ref="M39:Q39"/>
    <mergeCell ref="Q13:R13"/>
    <mergeCell ref="Q21:R21"/>
    <mergeCell ref="M49:Q49"/>
    <mergeCell ref="Q62:R62"/>
  </mergeCells>
  <conditionalFormatting sqref="G37">
    <cfRule type="cellIs" dxfId="8" priority="28" operator="equal">
      <formula>"Amendment Amount OK"</formula>
    </cfRule>
    <cfRule type="cellIs" dxfId="7" priority="29" operator="equal">
      <formula>"Check Paid Amounts"</formula>
    </cfRule>
  </conditionalFormatting>
  <conditionalFormatting sqref="F9">
    <cfRule type="containsText" dxfId="6" priority="25" operator="containsText" text="Below">
      <formula>NOT(ISERROR(SEARCH("Below",F9)))</formula>
    </cfRule>
    <cfRule type="containsText" dxfId="5" priority="26" operator="containsText" text="exceeds">
      <formula>NOT(ISERROR(SEARCH("exceeds",F9)))</formula>
    </cfRule>
    <cfRule type="cellIs" dxfId="4" priority="27" operator="equal">
      <formula>"exceed"</formula>
    </cfRule>
  </conditionalFormatting>
  <conditionalFormatting sqref="F37">
    <cfRule type="cellIs" dxfId="3" priority="23" operator="equal">
      <formula>"Amendment Amount OK"</formula>
    </cfRule>
    <cfRule type="cellIs" dxfId="2" priority="24" operator="equal">
      <formula>"Check Paid Amounts"</formula>
    </cfRule>
  </conditionalFormatting>
  <conditionalFormatting sqref="M9">
    <cfRule type="containsText" dxfId="1" priority="13" operator="containsText" text="No">
      <formula>NOT(ISERROR(SEARCH("No",M9)))</formula>
    </cfRule>
    <cfRule type="containsText" dxfId="0" priority="14" operator="containsText" text="Yes">
      <formula>NOT(ISERROR(SEARCH("Yes",M9)))</formula>
    </cfRule>
  </conditionalFormatting>
  <dataValidations count="3">
    <dataValidation type="decimal" showInputMessage="1" showErrorMessage="1" sqref="AG15:AG20" xr:uid="{00000000-0002-0000-0000-000000000000}">
      <formula1>-100000000000000</formula1>
      <formula2>1000000000000</formula2>
    </dataValidation>
    <dataValidation type="decimal" showInputMessage="1" showErrorMessage="1" sqref="AF13:AG34 AF43:AG44" xr:uid="{00000000-0002-0000-0000-000001000000}">
      <formula1>-1000000000000</formula1>
      <formula2>1000000000000</formula2>
    </dataValidation>
    <dataValidation type="list" showInputMessage="1" showErrorMessage="1" sqref="M9" xr:uid="{00000000-0002-0000-0000-000002000000}">
      <formula1>"No, Yes"</formula1>
    </dataValidation>
  </dataValidations>
  <pageMargins left="0.7" right="0.7" top="0.75" bottom="0.75" header="0.3" footer="0.3"/>
  <pageSetup paperSize="8" scale="20" fitToHeight="0" orientation="landscape"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2"/>
  <sheetViews>
    <sheetView topLeftCell="U1" workbookViewId="0">
      <selection activeCell="AB1" sqref="AB1"/>
    </sheetView>
  </sheetViews>
  <sheetFormatPr defaultRowHeight="14.45"/>
  <cols>
    <col min="1" max="1" width="23.85546875" customWidth="1"/>
    <col min="2" max="2" width="11.5703125" bestFit="1" customWidth="1"/>
    <col min="3" max="3" width="11.28515625" bestFit="1" customWidth="1"/>
    <col min="4" max="4" width="106.7109375" bestFit="1" customWidth="1"/>
    <col min="5" max="5" width="15.5703125" bestFit="1" customWidth="1"/>
    <col min="6" max="6" width="16.140625" bestFit="1" customWidth="1"/>
    <col min="7" max="7" width="117.140625" bestFit="1" customWidth="1"/>
    <col min="8" max="8" width="21.140625" bestFit="1" customWidth="1"/>
    <col min="9" max="9" width="15.42578125" bestFit="1" customWidth="1"/>
    <col min="10" max="10" width="11.140625" bestFit="1" customWidth="1"/>
    <col min="11" max="11" width="16.5703125" bestFit="1" customWidth="1"/>
    <col min="12" max="12" width="11.5703125" bestFit="1" customWidth="1"/>
    <col min="13" max="13" width="44.5703125" bestFit="1" customWidth="1"/>
    <col min="14" max="14" width="15.42578125" bestFit="1" customWidth="1"/>
    <col min="15" max="15" width="29.85546875" bestFit="1" customWidth="1"/>
    <col min="16" max="16" width="9.140625" bestFit="1" customWidth="1"/>
    <col min="17" max="17" width="24" bestFit="1" customWidth="1"/>
    <col min="18" max="18" width="14.42578125" bestFit="1" customWidth="1"/>
    <col min="19" max="19" width="12.7109375" bestFit="1" customWidth="1"/>
    <col min="20" max="20" width="34.42578125" bestFit="1" customWidth="1"/>
    <col min="21" max="21" width="14.140625" style="206" bestFit="1" customWidth="1"/>
    <col min="22" max="26" width="12.85546875" bestFit="1" customWidth="1"/>
    <col min="27" max="27" width="10.140625" bestFit="1" customWidth="1"/>
    <col min="28" max="28" width="29.42578125" bestFit="1" customWidth="1"/>
    <col min="29" max="29" width="23.5703125" bestFit="1" customWidth="1"/>
    <col min="30" max="30" width="21.42578125" bestFit="1" customWidth="1"/>
    <col min="257" max="257" width="23.85546875" customWidth="1"/>
    <col min="258" max="258" width="11.5703125" bestFit="1" customWidth="1"/>
    <col min="259" max="259" width="11.28515625" bestFit="1" customWidth="1"/>
    <col min="260" max="260" width="106.7109375" bestFit="1" customWidth="1"/>
    <col min="261" max="261" width="15.5703125" bestFit="1" customWidth="1"/>
    <col min="262" max="262" width="16.140625" bestFit="1" customWidth="1"/>
    <col min="263" max="263" width="117.140625" bestFit="1" customWidth="1"/>
    <col min="264" max="264" width="21.140625" bestFit="1" customWidth="1"/>
    <col min="265" max="265" width="15.42578125" bestFit="1" customWidth="1"/>
    <col min="266" max="266" width="11.140625" bestFit="1" customWidth="1"/>
    <col min="267" max="267" width="16.5703125" bestFit="1" customWidth="1"/>
    <col min="268" max="268" width="11.5703125" bestFit="1" customWidth="1"/>
    <col min="269" max="269" width="44.5703125" bestFit="1" customWidth="1"/>
    <col min="270" max="270" width="15.42578125" bestFit="1" customWidth="1"/>
    <col min="271" max="271" width="29.85546875" bestFit="1" customWidth="1"/>
    <col min="272" max="272" width="9.140625" bestFit="1" customWidth="1"/>
    <col min="273" max="273" width="24" bestFit="1" customWidth="1"/>
    <col min="274" max="274" width="14.42578125" bestFit="1" customWidth="1"/>
    <col min="275" max="275" width="12.7109375" bestFit="1" customWidth="1"/>
    <col min="276" max="276" width="34.42578125" bestFit="1" customWidth="1"/>
    <col min="277" max="277" width="14.140625" bestFit="1" customWidth="1"/>
    <col min="278" max="282" width="12.85546875" bestFit="1" customWidth="1"/>
    <col min="283" max="283" width="10.140625" bestFit="1" customWidth="1"/>
    <col min="513" max="513" width="23.85546875" customWidth="1"/>
    <col min="514" max="514" width="11.5703125" bestFit="1" customWidth="1"/>
    <col min="515" max="515" width="11.28515625" bestFit="1" customWidth="1"/>
    <col min="516" max="516" width="106.7109375" bestFit="1" customWidth="1"/>
    <col min="517" max="517" width="15.5703125" bestFit="1" customWidth="1"/>
    <col min="518" max="518" width="16.140625" bestFit="1" customWidth="1"/>
    <col min="519" max="519" width="117.140625" bestFit="1" customWidth="1"/>
    <col min="520" max="520" width="21.140625" bestFit="1" customWidth="1"/>
    <col min="521" max="521" width="15.42578125" bestFit="1" customWidth="1"/>
    <col min="522" max="522" width="11.140625" bestFit="1" customWidth="1"/>
    <col min="523" max="523" width="16.5703125" bestFit="1" customWidth="1"/>
    <col min="524" max="524" width="11.5703125" bestFit="1" customWidth="1"/>
    <col min="525" max="525" width="44.5703125" bestFit="1" customWidth="1"/>
    <col min="526" max="526" width="15.42578125" bestFit="1" customWidth="1"/>
    <col min="527" max="527" width="29.85546875" bestFit="1" customWidth="1"/>
    <col min="528" max="528" width="9.140625" bestFit="1" customWidth="1"/>
    <col min="529" max="529" width="24" bestFit="1" customWidth="1"/>
    <col min="530" max="530" width="14.42578125" bestFit="1" customWidth="1"/>
    <col min="531" max="531" width="12.7109375" bestFit="1" customWidth="1"/>
    <col min="532" max="532" width="34.42578125" bestFit="1" customWidth="1"/>
    <col min="533" max="533" width="14.140625" bestFit="1" customWidth="1"/>
    <col min="534" max="538" width="12.85546875" bestFit="1" customWidth="1"/>
    <col min="539" max="539" width="10.140625" bestFit="1" customWidth="1"/>
    <col min="769" max="769" width="23.85546875" customWidth="1"/>
    <col min="770" max="770" width="11.5703125" bestFit="1" customWidth="1"/>
    <col min="771" max="771" width="11.28515625" bestFit="1" customWidth="1"/>
    <col min="772" max="772" width="106.7109375" bestFit="1" customWidth="1"/>
    <col min="773" max="773" width="15.5703125" bestFit="1" customWidth="1"/>
    <col min="774" max="774" width="16.140625" bestFit="1" customWidth="1"/>
    <col min="775" max="775" width="117.140625" bestFit="1" customWidth="1"/>
    <col min="776" max="776" width="21.140625" bestFit="1" customWidth="1"/>
    <col min="777" max="777" width="15.42578125" bestFit="1" customWidth="1"/>
    <col min="778" max="778" width="11.140625" bestFit="1" customWidth="1"/>
    <col min="779" max="779" width="16.5703125" bestFit="1" customWidth="1"/>
    <col min="780" max="780" width="11.5703125" bestFit="1" customWidth="1"/>
    <col min="781" max="781" width="44.5703125" bestFit="1" customWidth="1"/>
    <col min="782" max="782" width="15.42578125" bestFit="1" customWidth="1"/>
    <col min="783" max="783" width="29.85546875" bestFit="1" customWidth="1"/>
    <col min="784" max="784" width="9.140625" bestFit="1" customWidth="1"/>
    <col min="785" max="785" width="24" bestFit="1" customWidth="1"/>
    <col min="786" max="786" width="14.42578125" bestFit="1" customWidth="1"/>
    <col min="787" max="787" width="12.7109375" bestFit="1" customWidth="1"/>
    <col min="788" max="788" width="34.42578125" bestFit="1" customWidth="1"/>
    <col min="789" max="789" width="14.140625" bestFit="1" customWidth="1"/>
    <col min="790" max="794" width="12.85546875" bestFit="1" customWidth="1"/>
    <col min="795" max="795" width="10.140625" bestFit="1" customWidth="1"/>
    <col min="1025" max="1025" width="23.85546875" customWidth="1"/>
    <col min="1026" max="1026" width="11.5703125" bestFit="1" customWidth="1"/>
    <col min="1027" max="1027" width="11.28515625" bestFit="1" customWidth="1"/>
    <col min="1028" max="1028" width="106.7109375" bestFit="1" customWidth="1"/>
    <col min="1029" max="1029" width="15.5703125" bestFit="1" customWidth="1"/>
    <col min="1030" max="1030" width="16.140625" bestFit="1" customWidth="1"/>
    <col min="1031" max="1031" width="117.140625" bestFit="1" customWidth="1"/>
    <col min="1032" max="1032" width="21.140625" bestFit="1" customWidth="1"/>
    <col min="1033" max="1033" width="15.42578125" bestFit="1" customWidth="1"/>
    <col min="1034" max="1034" width="11.140625" bestFit="1" customWidth="1"/>
    <col min="1035" max="1035" width="16.5703125" bestFit="1" customWidth="1"/>
    <col min="1036" max="1036" width="11.5703125" bestFit="1" customWidth="1"/>
    <col min="1037" max="1037" width="44.5703125" bestFit="1" customWidth="1"/>
    <col min="1038" max="1038" width="15.42578125" bestFit="1" customWidth="1"/>
    <col min="1039" max="1039" width="29.85546875" bestFit="1" customWidth="1"/>
    <col min="1040" max="1040" width="9.140625" bestFit="1" customWidth="1"/>
    <col min="1041" max="1041" width="24" bestFit="1" customWidth="1"/>
    <col min="1042" max="1042" width="14.42578125" bestFit="1" customWidth="1"/>
    <col min="1043" max="1043" width="12.7109375" bestFit="1" customWidth="1"/>
    <col min="1044" max="1044" width="34.42578125" bestFit="1" customWidth="1"/>
    <col min="1045" max="1045" width="14.140625" bestFit="1" customWidth="1"/>
    <col min="1046" max="1050" width="12.85546875" bestFit="1" customWidth="1"/>
    <col min="1051" max="1051" width="10.140625" bestFit="1" customWidth="1"/>
    <col min="1281" max="1281" width="23.85546875" customWidth="1"/>
    <col min="1282" max="1282" width="11.5703125" bestFit="1" customWidth="1"/>
    <col min="1283" max="1283" width="11.28515625" bestFit="1" customWidth="1"/>
    <col min="1284" max="1284" width="106.7109375" bestFit="1" customWidth="1"/>
    <col min="1285" max="1285" width="15.5703125" bestFit="1" customWidth="1"/>
    <col min="1286" max="1286" width="16.140625" bestFit="1" customWidth="1"/>
    <col min="1287" max="1287" width="117.140625" bestFit="1" customWidth="1"/>
    <col min="1288" max="1288" width="21.140625" bestFit="1" customWidth="1"/>
    <col min="1289" max="1289" width="15.42578125" bestFit="1" customWidth="1"/>
    <col min="1290" max="1290" width="11.140625" bestFit="1" customWidth="1"/>
    <col min="1291" max="1291" width="16.5703125" bestFit="1" customWidth="1"/>
    <col min="1292" max="1292" width="11.5703125" bestFit="1" customWidth="1"/>
    <col min="1293" max="1293" width="44.5703125" bestFit="1" customWidth="1"/>
    <col min="1294" max="1294" width="15.42578125" bestFit="1" customWidth="1"/>
    <col min="1295" max="1295" width="29.85546875" bestFit="1" customWidth="1"/>
    <col min="1296" max="1296" width="9.140625" bestFit="1" customWidth="1"/>
    <col min="1297" max="1297" width="24" bestFit="1" customWidth="1"/>
    <col min="1298" max="1298" width="14.42578125" bestFit="1" customWidth="1"/>
    <col min="1299" max="1299" width="12.7109375" bestFit="1" customWidth="1"/>
    <col min="1300" max="1300" width="34.42578125" bestFit="1" customWidth="1"/>
    <col min="1301" max="1301" width="14.140625" bestFit="1" customWidth="1"/>
    <col min="1302" max="1306" width="12.85546875" bestFit="1" customWidth="1"/>
    <col min="1307" max="1307" width="10.140625" bestFit="1" customWidth="1"/>
    <col min="1537" max="1537" width="23.85546875" customWidth="1"/>
    <col min="1538" max="1538" width="11.5703125" bestFit="1" customWidth="1"/>
    <col min="1539" max="1539" width="11.28515625" bestFit="1" customWidth="1"/>
    <col min="1540" max="1540" width="106.7109375" bestFit="1" customWidth="1"/>
    <col min="1541" max="1541" width="15.5703125" bestFit="1" customWidth="1"/>
    <col min="1542" max="1542" width="16.140625" bestFit="1" customWidth="1"/>
    <col min="1543" max="1543" width="117.140625" bestFit="1" customWidth="1"/>
    <col min="1544" max="1544" width="21.140625" bestFit="1" customWidth="1"/>
    <col min="1545" max="1545" width="15.42578125" bestFit="1" customWidth="1"/>
    <col min="1546" max="1546" width="11.140625" bestFit="1" customWidth="1"/>
    <col min="1547" max="1547" width="16.5703125" bestFit="1" customWidth="1"/>
    <col min="1548" max="1548" width="11.5703125" bestFit="1" customWidth="1"/>
    <col min="1549" max="1549" width="44.5703125" bestFit="1" customWidth="1"/>
    <col min="1550" max="1550" width="15.42578125" bestFit="1" customWidth="1"/>
    <col min="1551" max="1551" width="29.85546875" bestFit="1" customWidth="1"/>
    <col min="1552" max="1552" width="9.140625" bestFit="1" customWidth="1"/>
    <col min="1553" max="1553" width="24" bestFit="1" customWidth="1"/>
    <col min="1554" max="1554" width="14.42578125" bestFit="1" customWidth="1"/>
    <col min="1555" max="1555" width="12.7109375" bestFit="1" customWidth="1"/>
    <col min="1556" max="1556" width="34.42578125" bestFit="1" customWidth="1"/>
    <col min="1557" max="1557" width="14.140625" bestFit="1" customWidth="1"/>
    <col min="1558" max="1562" width="12.85546875" bestFit="1" customWidth="1"/>
    <col min="1563" max="1563" width="10.140625" bestFit="1" customWidth="1"/>
    <col min="1793" max="1793" width="23.85546875" customWidth="1"/>
    <col min="1794" max="1794" width="11.5703125" bestFit="1" customWidth="1"/>
    <col min="1795" max="1795" width="11.28515625" bestFit="1" customWidth="1"/>
    <col min="1796" max="1796" width="106.7109375" bestFit="1" customWidth="1"/>
    <col min="1797" max="1797" width="15.5703125" bestFit="1" customWidth="1"/>
    <col min="1798" max="1798" width="16.140625" bestFit="1" customWidth="1"/>
    <col min="1799" max="1799" width="117.140625" bestFit="1" customWidth="1"/>
    <col min="1800" max="1800" width="21.140625" bestFit="1" customWidth="1"/>
    <col min="1801" max="1801" width="15.42578125" bestFit="1" customWidth="1"/>
    <col min="1802" max="1802" width="11.140625" bestFit="1" customWidth="1"/>
    <col min="1803" max="1803" width="16.5703125" bestFit="1" customWidth="1"/>
    <col min="1804" max="1804" width="11.5703125" bestFit="1" customWidth="1"/>
    <col min="1805" max="1805" width="44.5703125" bestFit="1" customWidth="1"/>
    <col min="1806" max="1806" width="15.42578125" bestFit="1" customWidth="1"/>
    <col min="1807" max="1807" width="29.85546875" bestFit="1" customWidth="1"/>
    <col min="1808" max="1808" width="9.140625" bestFit="1" customWidth="1"/>
    <col min="1809" max="1809" width="24" bestFit="1" customWidth="1"/>
    <col min="1810" max="1810" width="14.42578125" bestFit="1" customWidth="1"/>
    <col min="1811" max="1811" width="12.7109375" bestFit="1" customWidth="1"/>
    <col min="1812" max="1812" width="34.42578125" bestFit="1" customWidth="1"/>
    <col min="1813" max="1813" width="14.140625" bestFit="1" customWidth="1"/>
    <col min="1814" max="1818" width="12.85546875" bestFit="1" customWidth="1"/>
    <col min="1819" max="1819" width="10.140625" bestFit="1" customWidth="1"/>
    <col min="2049" max="2049" width="23.85546875" customWidth="1"/>
    <col min="2050" max="2050" width="11.5703125" bestFit="1" customWidth="1"/>
    <col min="2051" max="2051" width="11.28515625" bestFit="1" customWidth="1"/>
    <col min="2052" max="2052" width="106.7109375" bestFit="1" customWidth="1"/>
    <col min="2053" max="2053" width="15.5703125" bestFit="1" customWidth="1"/>
    <col min="2054" max="2054" width="16.140625" bestFit="1" customWidth="1"/>
    <col min="2055" max="2055" width="117.140625" bestFit="1" customWidth="1"/>
    <col min="2056" max="2056" width="21.140625" bestFit="1" customWidth="1"/>
    <col min="2057" max="2057" width="15.42578125" bestFit="1" customWidth="1"/>
    <col min="2058" max="2058" width="11.140625" bestFit="1" customWidth="1"/>
    <col min="2059" max="2059" width="16.5703125" bestFit="1" customWidth="1"/>
    <col min="2060" max="2060" width="11.5703125" bestFit="1" customWidth="1"/>
    <col min="2061" max="2061" width="44.5703125" bestFit="1" customWidth="1"/>
    <col min="2062" max="2062" width="15.42578125" bestFit="1" customWidth="1"/>
    <col min="2063" max="2063" width="29.85546875" bestFit="1" customWidth="1"/>
    <col min="2064" max="2064" width="9.140625" bestFit="1" customWidth="1"/>
    <col min="2065" max="2065" width="24" bestFit="1" customWidth="1"/>
    <col min="2066" max="2066" width="14.42578125" bestFit="1" customWidth="1"/>
    <col min="2067" max="2067" width="12.7109375" bestFit="1" customWidth="1"/>
    <col min="2068" max="2068" width="34.42578125" bestFit="1" customWidth="1"/>
    <col min="2069" max="2069" width="14.140625" bestFit="1" customWidth="1"/>
    <col min="2070" max="2074" width="12.85546875" bestFit="1" customWidth="1"/>
    <col min="2075" max="2075" width="10.140625" bestFit="1" customWidth="1"/>
    <col min="2305" max="2305" width="23.85546875" customWidth="1"/>
    <col min="2306" max="2306" width="11.5703125" bestFit="1" customWidth="1"/>
    <col min="2307" max="2307" width="11.28515625" bestFit="1" customWidth="1"/>
    <col min="2308" max="2308" width="106.7109375" bestFit="1" customWidth="1"/>
    <col min="2309" max="2309" width="15.5703125" bestFit="1" customWidth="1"/>
    <col min="2310" max="2310" width="16.140625" bestFit="1" customWidth="1"/>
    <col min="2311" max="2311" width="117.140625" bestFit="1" customWidth="1"/>
    <col min="2312" max="2312" width="21.140625" bestFit="1" customWidth="1"/>
    <col min="2313" max="2313" width="15.42578125" bestFit="1" customWidth="1"/>
    <col min="2314" max="2314" width="11.140625" bestFit="1" customWidth="1"/>
    <col min="2315" max="2315" width="16.5703125" bestFit="1" customWidth="1"/>
    <col min="2316" max="2316" width="11.5703125" bestFit="1" customWidth="1"/>
    <col min="2317" max="2317" width="44.5703125" bestFit="1" customWidth="1"/>
    <col min="2318" max="2318" width="15.42578125" bestFit="1" customWidth="1"/>
    <col min="2319" max="2319" width="29.85546875" bestFit="1" customWidth="1"/>
    <col min="2320" max="2320" width="9.140625" bestFit="1" customWidth="1"/>
    <col min="2321" max="2321" width="24" bestFit="1" customWidth="1"/>
    <col min="2322" max="2322" width="14.42578125" bestFit="1" customWidth="1"/>
    <col min="2323" max="2323" width="12.7109375" bestFit="1" customWidth="1"/>
    <col min="2324" max="2324" width="34.42578125" bestFit="1" customWidth="1"/>
    <col min="2325" max="2325" width="14.140625" bestFit="1" customWidth="1"/>
    <col min="2326" max="2330" width="12.85546875" bestFit="1" customWidth="1"/>
    <col min="2331" max="2331" width="10.140625" bestFit="1" customWidth="1"/>
    <col min="2561" max="2561" width="23.85546875" customWidth="1"/>
    <col min="2562" max="2562" width="11.5703125" bestFit="1" customWidth="1"/>
    <col min="2563" max="2563" width="11.28515625" bestFit="1" customWidth="1"/>
    <col min="2564" max="2564" width="106.7109375" bestFit="1" customWidth="1"/>
    <col min="2565" max="2565" width="15.5703125" bestFit="1" customWidth="1"/>
    <col min="2566" max="2566" width="16.140625" bestFit="1" customWidth="1"/>
    <col min="2567" max="2567" width="117.140625" bestFit="1" customWidth="1"/>
    <col min="2568" max="2568" width="21.140625" bestFit="1" customWidth="1"/>
    <col min="2569" max="2569" width="15.42578125" bestFit="1" customWidth="1"/>
    <col min="2570" max="2570" width="11.140625" bestFit="1" customWidth="1"/>
    <col min="2571" max="2571" width="16.5703125" bestFit="1" customWidth="1"/>
    <col min="2572" max="2572" width="11.5703125" bestFit="1" customWidth="1"/>
    <col min="2573" max="2573" width="44.5703125" bestFit="1" customWidth="1"/>
    <col min="2574" max="2574" width="15.42578125" bestFit="1" customWidth="1"/>
    <col min="2575" max="2575" width="29.85546875" bestFit="1" customWidth="1"/>
    <col min="2576" max="2576" width="9.140625" bestFit="1" customWidth="1"/>
    <col min="2577" max="2577" width="24" bestFit="1" customWidth="1"/>
    <col min="2578" max="2578" width="14.42578125" bestFit="1" customWidth="1"/>
    <col min="2579" max="2579" width="12.7109375" bestFit="1" customWidth="1"/>
    <col min="2580" max="2580" width="34.42578125" bestFit="1" customWidth="1"/>
    <col min="2581" max="2581" width="14.140625" bestFit="1" customWidth="1"/>
    <col min="2582" max="2586" width="12.85546875" bestFit="1" customWidth="1"/>
    <col min="2587" max="2587" width="10.140625" bestFit="1" customWidth="1"/>
    <col min="2817" max="2817" width="23.85546875" customWidth="1"/>
    <col min="2818" max="2818" width="11.5703125" bestFit="1" customWidth="1"/>
    <col min="2819" max="2819" width="11.28515625" bestFit="1" customWidth="1"/>
    <col min="2820" max="2820" width="106.7109375" bestFit="1" customWidth="1"/>
    <col min="2821" max="2821" width="15.5703125" bestFit="1" customWidth="1"/>
    <col min="2822" max="2822" width="16.140625" bestFit="1" customWidth="1"/>
    <col min="2823" max="2823" width="117.140625" bestFit="1" customWidth="1"/>
    <col min="2824" max="2824" width="21.140625" bestFit="1" customWidth="1"/>
    <col min="2825" max="2825" width="15.42578125" bestFit="1" customWidth="1"/>
    <col min="2826" max="2826" width="11.140625" bestFit="1" customWidth="1"/>
    <col min="2827" max="2827" width="16.5703125" bestFit="1" customWidth="1"/>
    <col min="2828" max="2828" width="11.5703125" bestFit="1" customWidth="1"/>
    <col min="2829" max="2829" width="44.5703125" bestFit="1" customWidth="1"/>
    <col min="2830" max="2830" width="15.42578125" bestFit="1" customWidth="1"/>
    <col min="2831" max="2831" width="29.85546875" bestFit="1" customWidth="1"/>
    <col min="2832" max="2832" width="9.140625" bestFit="1" customWidth="1"/>
    <col min="2833" max="2833" width="24" bestFit="1" customWidth="1"/>
    <col min="2834" max="2834" width="14.42578125" bestFit="1" customWidth="1"/>
    <col min="2835" max="2835" width="12.7109375" bestFit="1" customWidth="1"/>
    <col min="2836" max="2836" width="34.42578125" bestFit="1" customWidth="1"/>
    <col min="2837" max="2837" width="14.140625" bestFit="1" customWidth="1"/>
    <col min="2838" max="2842" width="12.85546875" bestFit="1" customWidth="1"/>
    <col min="2843" max="2843" width="10.140625" bestFit="1" customWidth="1"/>
    <col min="3073" max="3073" width="23.85546875" customWidth="1"/>
    <col min="3074" max="3074" width="11.5703125" bestFit="1" customWidth="1"/>
    <col min="3075" max="3075" width="11.28515625" bestFit="1" customWidth="1"/>
    <col min="3076" max="3076" width="106.7109375" bestFit="1" customWidth="1"/>
    <col min="3077" max="3077" width="15.5703125" bestFit="1" customWidth="1"/>
    <col min="3078" max="3078" width="16.140625" bestFit="1" customWidth="1"/>
    <col min="3079" max="3079" width="117.140625" bestFit="1" customWidth="1"/>
    <col min="3080" max="3080" width="21.140625" bestFit="1" customWidth="1"/>
    <col min="3081" max="3081" width="15.42578125" bestFit="1" customWidth="1"/>
    <col min="3082" max="3082" width="11.140625" bestFit="1" customWidth="1"/>
    <col min="3083" max="3083" width="16.5703125" bestFit="1" customWidth="1"/>
    <col min="3084" max="3084" width="11.5703125" bestFit="1" customWidth="1"/>
    <col min="3085" max="3085" width="44.5703125" bestFit="1" customWidth="1"/>
    <col min="3086" max="3086" width="15.42578125" bestFit="1" customWidth="1"/>
    <col min="3087" max="3087" width="29.85546875" bestFit="1" customWidth="1"/>
    <col min="3088" max="3088" width="9.140625" bestFit="1" customWidth="1"/>
    <col min="3089" max="3089" width="24" bestFit="1" customWidth="1"/>
    <col min="3090" max="3090" width="14.42578125" bestFit="1" customWidth="1"/>
    <col min="3091" max="3091" width="12.7109375" bestFit="1" customWidth="1"/>
    <col min="3092" max="3092" width="34.42578125" bestFit="1" customWidth="1"/>
    <col min="3093" max="3093" width="14.140625" bestFit="1" customWidth="1"/>
    <col min="3094" max="3098" width="12.85546875" bestFit="1" customWidth="1"/>
    <col min="3099" max="3099" width="10.140625" bestFit="1" customWidth="1"/>
    <col min="3329" max="3329" width="23.85546875" customWidth="1"/>
    <col min="3330" max="3330" width="11.5703125" bestFit="1" customWidth="1"/>
    <col min="3331" max="3331" width="11.28515625" bestFit="1" customWidth="1"/>
    <col min="3332" max="3332" width="106.7109375" bestFit="1" customWidth="1"/>
    <col min="3333" max="3333" width="15.5703125" bestFit="1" customWidth="1"/>
    <col min="3334" max="3334" width="16.140625" bestFit="1" customWidth="1"/>
    <col min="3335" max="3335" width="117.140625" bestFit="1" customWidth="1"/>
    <col min="3336" max="3336" width="21.140625" bestFit="1" customWidth="1"/>
    <col min="3337" max="3337" width="15.42578125" bestFit="1" customWidth="1"/>
    <col min="3338" max="3338" width="11.140625" bestFit="1" customWidth="1"/>
    <col min="3339" max="3339" width="16.5703125" bestFit="1" customWidth="1"/>
    <col min="3340" max="3340" width="11.5703125" bestFit="1" customWidth="1"/>
    <col min="3341" max="3341" width="44.5703125" bestFit="1" customWidth="1"/>
    <col min="3342" max="3342" width="15.42578125" bestFit="1" customWidth="1"/>
    <col min="3343" max="3343" width="29.85546875" bestFit="1" customWidth="1"/>
    <col min="3344" max="3344" width="9.140625" bestFit="1" customWidth="1"/>
    <col min="3345" max="3345" width="24" bestFit="1" customWidth="1"/>
    <col min="3346" max="3346" width="14.42578125" bestFit="1" customWidth="1"/>
    <col min="3347" max="3347" width="12.7109375" bestFit="1" customWidth="1"/>
    <col min="3348" max="3348" width="34.42578125" bestFit="1" customWidth="1"/>
    <col min="3349" max="3349" width="14.140625" bestFit="1" customWidth="1"/>
    <col min="3350" max="3354" width="12.85546875" bestFit="1" customWidth="1"/>
    <col min="3355" max="3355" width="10.140625" bestFit="1" customWidth="1"/>
    <col min="3585" max="3585" width="23.85546875" customWidth="1"/>
    <col min="3586" max="3586" width="11.5703125" bestFit="1" customWidth="1"/>
    <col min="3587" max="3587" width="11.28515625" bestFit="1" customWidth="1"/>
    <col min="3588" max="3588" width="106.7109375" bestFit="1" customWidth="1"/>
    <col min="3589" max="3589" width="15.5703125" bestFit="1" customWidth="1"/>
    <col min="3590" max="3590" width="16.140625" bestFit="1" customWidth="1"/>
    <col min="3591" max="3591" width="117.140625" bestFit="1" customWidth="1"/>
    <col min="3592" max="3592" width="21.140625" bestFit="1" customWidth="1"/>
    <col min="3593" max="3593" width="15.42578125" bestFit="1" customWidth="1"/>
    <col min="3594" max="3594" width="11.140625" bestFit="1" customWidth="1"/>
    <col min="3595" max="3595" width="16.5703125" bestFit="1" customWidth="1"/>
    <col min="3596" max="3596" width="11.5703125" bestFit="1" customWidth="1"/>
    <col min="3597" max="3597" width="44.5703125" bestFit="1" customWidth="1"/>
    <col min="3598" max="3598" width="15.42578125" bestFit="1" customWidth="1"/>
    <col min="3599" max="3599" width="29.85546875" bestFit="1" customWidth="1"/>
    <col min="3600" max="3600" width="9.140625" bestFit="1" customWidth="1"/>
    <col min="3601" max="3601" width="24" bestFit="1" customWidth="1"/>
    <col min="3602" max="3602" width="14.42578125" bestFit="1" customWidth="1"/>
    <col min="3603" max="3603" width="12.7109375" bestFit="1" customWidth="1"/>
    <col min="3604" max="3604" width="34.42578125" bestFit="1" customWidth="1"/>
    <col min="3605" max="3605" width="14.140625" bestFit="1" customWidth="1"/>
    <col min="3606" max="3610" width="12.85546875" bestFit="1" customWidth="1"/>
    <col min="3611" max="3611" width="10.140625" bestFit="1" customWidth="1"/>
    <col min="3841" max="3841" width="23.85546875" customWidth="1"/>
    <col min="3842" max="3842" width="11.5703125" bestFit="1" customWidth="1"/>
    <col min="3843" max="3843" width="11.28515625" bestFit="1" customWidth="1"/>
    <col min="3844" max="3844" width="106.7109375" bestFit="1" customWidth="1"/>
    <col min="3845" max="3845" width="15.5703125" bestFit="1" customWidth="1"/>
    <col min="3846" max="3846" width="16.140625" bestFit="1" customWidth="1"/>
    <col min="3847" max="3847" width="117.140625" bestFit="1" customWidth="1"/>
    <col min="3848" max="3848" width="21.140625" bestFit="1" customWidth="1"/>
    <col min="3849" max="3849" width="15.42578125" bestFit="1" customWidth="1"/>
    <col min="3850" max="3850" width="11.140625" bestFit="1" customWidth="1"/>
    <col min="3851" max="3851" width="16.5703125" bestFit="1" customWidth="1"/>
    <col min="3852" max="3852" width="11.5703125" bestFit="1" customWidth="1"/>
    <col min="3853" max="3853" width="44.5703125" bestFit="1" customWidth="1"/>
    <col min="3854" max="3854" width="15.42578125" bestFit="1" customWidth="1"/>
    <col min="3855" max="3855" width="29.85546875" bestFit="1" customWidth="1"/>
    <col min="3856" max="3856" width="9.140625" bestFit="1" customWidth="1"/>
    <col min="3857" max="3857" width="24" bestFit="1" customWidth="1"/>
    <col min="3858" max="3858" width="14.42578125" bestFit="1" customWidth="1"/>
    <col min="3859" max="3859" width="12.7109375" bestFit="1" customWidth="1"/>
    <col min="3860" max="3860" width="34.42578125" bestFit="1" customWidth="1"/>
    <col min="3861" max="3861" width="14.140625" bestFit="1" customWidth="1"/>
    <col min="3862" max="3866" width="12.85546875" bestFit="1" customWidth="1"/>
    <col min="3867" max="3867" width="10.140625" bestFit="1" customWidth="1"/>
    <col min="4097" max="4097" width="23.85546875" customWidth="1"/>
    <col min="4098" max="4098" width="11.5703125" bestFit="1" customWidth="1"/>
    <col min="4099" max="4099" width="11.28515625" bestFit="1" customWidth="1"/>
    <col min="4100" max="4100" width="106.7109375" bestFit="1" customWidth="1"/>
    <col min="4101" max="4101" width="15.5703125" bestFit="1" customWidth="1"/>
    <col min="4102" max="4102" width="16.140625" bestFit="1" customWidth="1"/>
    <col min="4103" max="4103" width="117.140625" bestFit="1" customWidth="1"/>
    <col min="4104" max="4104" width="21.140625" bestFit="1" customWidth="1"/>
    <col min="4105" max="4105" width="15.42578125" bestFit="1" customWidth="1"/>
    <col min="4106" max="4106" width="11.140625" bestFit="1" customWidth="1"/>
    <col min="4107" max="4107" width="16.5703125" bestFit="1" customWidth="1"/>
    <col min="4108" max="4108" width="11.5703125" bestFit="1" customWidth="1"/>
    <col min="4109" max="4109" width="44.5703125" bestFit="1" customWidth="1"/>
    <col min="4110" max="4110" width="15.42578125" bestFit="1" customWidth="1"/>
    <col min="4111" max="4111" width="29.85546875" bestFit="1" customWidth="1"/>
    <col min="4112" max="4112" width="9.140625" bestFit="1" customWidth="1"/>
    <col min="4113" max="4113" width="24" bestFit="1" customWidth="1"/>
    <col min="4114" max="4114" width="14.42578125" bestFit="1" customWidth="1"/>
    <col min="4115" max="4115" width="12.7109375" bestFit="1" customWidth="1"/>
    <col min="4116" max="4116" width="34.42578125" bestFit="1" customWidth="1"/>
    <col min="4117" max="4117" width="14.140625" bestFit="1" customWidth="1"/>
    <col min="4118" max="4122" width="12.85546875" bestFit="1" customWidth="1"/>
    <col min="4123" max="4123" width="10.140625" bestFit="1" customWidth="1"/>
    <col min="4353" max="4353" width="23.85546875" customWidth="1"/>
    <col min="4354" max="4354" width="11.5703125" bestFit="1" customWidth="1"/>
    <col min="4355" max="4355" width="11.28515625" bestFit="1" customWidth="1"/>
    <col min="4356" max="4356" width="106.7109375" bestFit="1" customWidth="1"/>
    <col min="4357" max="4357" width="15.5703125" bestFit="1" customWidth="1"/>
    <col min="4358" max="4358" width="16.140625" bestFit="1" customWidth="1"/>
    <col min="4359" max="4359" width="117.140625" bestFit="1" customWidth="1"/>
    <col min="4360" max="4360" width="21.140625" bestFit="1" customWidth="1"/>
    <col min="4361" max="4361" width="15.42578125" bestFit="1" customWidth="1"/>
    <col min="4362" max="4362" width="11.140625" bestFit="1" customWidth="1"/>
    <col min="4363" max="4363" width="16.5703125" bestFit="1" customWidth="1"/>
    <col min="4364" max="4364" width="11.5703125" bestFit="1" customWidth="1"/>
    <col min="4365" max="4365" width="44.5703125" bestFit="1" customWidth="1"/>
    <col min="4366" max="4366" width="15.42578125" bestFit="1" customWidth="1"/>
    <col min="4367" max="4367" width="29.85546875" bestFit="1" customWidth="1"/>
    <col min="4368" max="4368" width="9.140625" bestFit="1" customWidth="1"/>
    <col min="4369" max="4369" width="24" bestFit="1" customWidth="1"/>
    <col min="4370" max="4370" width="14.42578125" bestFit="1" customWidth="1"/>
    <col min="4371" max="4371" width="12.7109375" bestFit="1" customWidth="1"/>
    <col min="4372" max="4372" width="34.42578125" bestFit="1" customWidth="1"/>
    <col min="4373" max="4373" width="14.140625" bestFit="1" customWidth="1"/>
    <col min="4374" max="4378" width="12.85546875" bestFit="1" customWidth="1"/>
    <col min="4379" max="4379" width="10.140625" bestFit="1" customWidth="1"/>
    <col min="4609" max="4609" width="23.85546875" customWidth="1"/>
    <col min="4610" max="4610" width="11.5703125" bestFit="1" customWidth="1"/>
    <col min="4611" max="4611" width="11.28515625" bestFit="1" customWidth="1"/>
    <col min="4612" max="4612" width="106.7109375" bestFit="1" customWidth="1"/>
    <col min="4613" max="4613" width="15.5703125" bestFit="1" customWidth="1"/>
    <col min="4614" max="4614" width="16.140625" bestFit="1" customWidth="1"/>
    <col min="4615" max="4615" width="117.140625" bestFit="1" customWidth="1"/>
    <col min="4616" max="4616" width="21.140625" bestFit="1" customWidth="1"/>
    <col min="4617" max="4617" width="15.42578125" bestFit="1" customWidth="1"/>
    <col min="4618" max="4618" width="11.140625" bestFit="1" customWidth="1"/>
    <col min="4619" max="4619" width="16.5703125" bestFit="1" customWidth="1"/>
    <col min="4620" max="4620" width="11.5703125" bestFit="1" customWidth="1"/>
    <col min="4621" max="4621" width="44.5703125" bestFit="1" customWidth="1"/>
    <col min="4622" max="4622" width="15.42578125" bestFit="1" customWidth="1"/>
    <col min="4623" max="4623" width="29.85546875" bestFit="1" customWidth="1"/>
    <col min="4624" max="4624" width="9.140625" bestFit="1" customWidth="1"/>
    <col min="4625" max="4625" width="24" bestFit="1" customWidth="1"/>
    <col min="4626" max="4626" width="14.42578125" bestFit="1" customWidth="1"/>
    <col min="4627" max="4627" width="12.7109375" bestFit="1" customWidth="1"/>
    <col min="4628" max="4628" width="34.42578125" bestFit="1" customWidth="1"/>
    <col min="4629" max="4629" width="14.140625" bestFit="1" customWidth="1"/>
    <col min="4630" max="4634" width="12.85546875" bestFit="1" customWidth="1"/>
    <col min="4635" max="4635" width="10.140625" bestFit="1" customWidth="1"/>
    <col min="4865" max="4865" width="23.85546875" customWidth="1"/>
    <col min="4866" max="4866" width="11.5703125" bestFit="1" customWidth="1"/>
    <col min="4867" max="4867" width="11.28515625" bestFit="1" customWidth="1"/>
    <col min="4868" max="4868" width="106.7109375" bestFit="1" customWidth="1"/>
    <col min="4869" max="4869" width="15.5703125" bestFit="1" customWidth="1"/>
    <col min="4870" max="4870" width="16.140625" bestFit="1" customWidth="1"/>
    <col min="4871" max="4871" width="117.140625" bestFit="1" customWidth="1"/>
    <col min="4872" max="4872" width="21.140625" bestFit="1" customWidth="1"/>
    <col min="4873" max="4873" width="15.42578125" bestFit="1" customWidth="1"/>
    <col min="4874" max="4874" width="11.140625" bestFit="1" customWidth="1"/>
    <col min="4875" max="4875" width="16.5703125" bestFit="1" customWidth="1"/>
    <col min="4876" max="4876" width="11.5703125" bestFit="1" customWidth="1"/>
    <col min="4877" max="4877" width="44.5703125" bestFit="1" customWidth="1"/>
    <col min="4878" max="4878" width="15.42578125" bestFit="1" customWidth="1"/>
    <col min="4879" max="4879" width="29.85546875" bestFit="1" customWidth="1"/>
    <col min="4880" max="4880" width="9.140625" bestFit="1" customWidth="1"/>
    <col min="4881" max="4881" width="24" bestFit="1" customWidth="1"/>
    <col min="4882" max="4882" width="14.42578125" bestFit="1" customWidth="1"/>
    <col min="4883" max="4883" width="12.7109375" bestFit="1" customWidth="1"/>
    <col min="4884" max="4884" width="34.42578125" bestFit="1" customWidth="1"/>
    <col min="4885" max="4885" width="14.140625" bestFit="1" customWidth="1"/>
    <col min="4886" max="4890" width="12.85546875" bestFit="1" customWidth="1"/>
    <col min="4891" max="4891" width="10.140625" bestFit="1" customWidth="1"/>
    <col min="5121" max="5121" width="23.85546875" customWidth="1"/>
    <col min="5122" max="5122" width="11.5703125" bestFit="1" customWidth="1"/>
    <col min="5123" max="5123" width="11.28515625" bestFit="1" customWidth="1"/>
    <col min="5124" max="5124" width="106.7109375" bestFit="1" customWidth="1"/>
    <col min="5125" max="5125" width="15.5703125" bestFit="1" customWidth="1"/>
    <col min="5126" max="5126" width="16.140625" bestFit="1" customWidth="1"/>
    <col min="5127" max="5127" width="117.140625" bestFit="1" customWidth="1"/>
    <col min="5128" max="5128" width="21.140625" bestFit="1" customWidth="1"/>
    <col min="5129" max="5129" width="15.42578125" bestFit="1" customWidth="1"/>
    <col min="5130" max="5130" width="11.140625" bestFit="1" customWidth="1"/>
    <col min="5131" max="5131" width="16.5703125" bestFit="1" customWidth="1"/>
    <col min="5132" max="5132" width="11.5703125" bestFit="1" customWidth="1"/>
    <col min="5133" max="5133" width="44.5703125" bestFit="1" customWidth="1"/>
    <col min="5134" max="5134" width="15.42578125" bestFit="1" customWidth="1"/>
    <col min="5135" max="5135" width="29.85546875" bestFit="1" customWidth="1"/>
    <col min="5136" max="5136" width="9.140625" bestFit="1" customWidth="1"/>
    <col min="5137" max="5137" width="24" bestFit="1" customWidth="1"/>
    <col min="5138" max="5138" width="14.42578125" bestFit="1" customWidth="1"/>
    <col min="5139" max="5139" width="12.7109375" bestFit="1" customWidth="1"/>
    <col min="5140" max="5140" width="34.42578125" bestFit="1" customWidth="1"/>
    <col min="5141" max="5141" width="14.140625" bestFit="1" customWidth="1"/>
    <col min="5142" max="5146" width="12.85546875" bestFit="1" customWidth="1"/>
    <col min="5147" max="5147" width="10.140625" bestFit="1" customWidth="1"/>
    <col min="5377" max="5377" width="23.85546875" customWidth="1"/>
    <col min="5378" max="5378" width="11.5703125" bestFit="1" customWidth="1"/>
    <col min="5379" max="5379" width="11.28515625" bestFit="1" customWidth="1"/>
    <col min="5380" max="5380" width="106.7109375" bestFit="1" customWidth="1"/>
    <col min="5381" max="5381" width="15.5703125" bestFit="1" customWidth="1"/>
    <col min="5382" max="5382" width="16.140625" bestFit="1" customWidth="1"/>
    <col min="5383" max="5383" width="117.140625" bestFit="1" customWidth="1"/>
    <col min="5384" max="5384" width="21.140625" bestFit="1" customWidth="1"/>
    <col min="5385" max="5385" width="15.42578125" bestFit="1" customWidth="1"/>
    <col min="5386" max="5386" width="11.140625" bestFit="1" customWidth="1"/>
    <col min="5387" max="5387" width="16.5703125" bestFit="1" customWidth="1"/>
    <col min="5388" max="5388" width="11.5703125" bestFit="1" customWidth="1"/>
    <col min="5389" max="5389" width="44.5703125" bestFit="1" customWidth="1"/>
    <col min="5390" max="5390" width="15.42578125" bestFit="1" customWidth="1"/>
    <col min="5391" max="5391" width="29.85546875" bestFit="1" customWidth="1"/>
    <col min="5392" max="5392" width="9.140625" bestFit="1" customWidth="1"/>
    <col min="5393" max="5393" width="24" bestFit="1" customWidth="1"/>
    <col min="5394" max="5394" width="14.42578125" bestFit="1" customWidth="1"/>
    <col min="5395" max="5395" width="12.7109375" bestFit="1" customWidth="1"/>
    <col min="5396" max="5396" width="34.42578125" bestFit="1" customWidth="1"/>
    <col min="5397" max="5397" width="14.140625" bestFit="1" customWidth="1"/>
    <col min="5398" max="5402" width="12.85546875" bestFit="1" customWidth="1"/>
    <col min="5403" max="5403" width="10.140625" bestFit="1" customWidth="1"/>
    <col min="5633" max="5633" width="23.85546875" customWidth="1"/>
    <col min="5634" max="5634" width="11.5703125" bestFit="1" customWidth="1"/>
    <col min="5635" max="5635" width="11.28515625" bestFit="1" customWidth="1"/>
    <col min="5636" max="5636" width="106.7109375" bestFit="1" customWidth="1"/>
    <col min="5637" max="5637" width="15.5703125" bestFit="1" customWidth="1"/>
    <col min="5638" max="5638" width="16.140625" bestFit="1" customWidth="1"/>
    <col min="5639" max="5639" width="117.140625" bestFit="1" customWidth="1"/>
    <col min="5640" max="5640" width="21.140625" bestFit="1" customWidth="1"/>
    <col min="5641" max="5641" width="15.42578125" bestFit="1" customWidth="1"/>
    <col min="5642" max="5642" width="11.140625" bestFit="1" customWidth="1"/>
    <col min="5643" max="5643" width="16.5703125" bestFit="1" customWidth="1"/>
    <col min="5644" max="5644" width="11.5703125" bestFit="1" customWidth="1"/>
    <col min="5645" max="5645" width="44.5703125" bestFit="1" customWidth="1"/>
    <col min="5646" max="5646" width="15.42578125" bestFit="1" customWidth="1"/>
    <col min="5647" max="5647" width="29.85546875" bestFit="1" customWidth="1"/>
    <col min="5648" max="5648" width="9.140625" bestFit="1" customWidth="1"/>
    <col min="5649" max="5649" width="24" bestFit="1" customWidth="1"/>
    <col min="5650" max="5650" width="14.42578125" bestFit="1" customWidth="1"/>
    <col min="5651" max="5651" width="12.7109375" bestFit="1" customWidth="1"/>
    <col min="5652" max="5652" width="34.42578125" bestFit="1" customWidth="1"/>
    <col min="5653" max="5653" width="14.140625" bestFit="1" customWidth="1"/>
    <col min="5654" max="5658" width="12.85546875" bestFit="1" customWidth="1"/>
    <col min="5659" max="5659" width="10.140625" bestFit="1" customWidth="1"/>
    <col min="5889" max="5889" width="23.85546875" customWidth="1"/>
    <col min="5890" max="5890" width="11.5703125" bestFit="1" customWidth="1"/>
    <col min="5891" max="5891" width="11.28515625" bestFit="1" customWidth="1"/>
    <col min="5892" max="5892" width="106.7109375" bestFit="1" customWidth="1"/>
    <col min="5893" max="5893" width="15.5703125" bestFit="1" customWidth="1"/>
    <col min="5894" max="5894" width="16.140625" bestFit="1" customWidth="1"/>
    <col min="5895" max="5895" width="117.140625" bestFit="1" customWidth="1"/>
    <col min="5896" max="5896" width="21.140625" bestFit="1" customWidth="1"/>
    <col min="5897" max="5897" width="15.42578125" bestFit="1" customWidth="1"/>
    <col min="5898" max="5898" width="11.140625" bestFit="1" customWidth="1"/>
    <col min="5899" max="5899" width="16.5703125" bestFit="1" customWidth="1"/>
    <col min="5900" max="5900" width="11.5703125" bestFit="1" customWidth="1"/>
    <col min="5901" max="5901" width="44.5703125" bestFit="1" customWidth="1"/>
    <col min="5902" max="5902" width="15.42578125" bestFit="1" customWidth="1"/>
    <col min="5903" max="5903" width="29.85546875" bestFit="1" customWidth="1"/>
    <col min="5904" max="5904" width="9.140625" bestFit="1" customWidth="1"/>
    <col min="5905" max="5905" width="24" bestFit="1" customWidth="1"/>
    <col min="5906" max="5906" width="14.42578125" bestFit="1" customWidth="1"/>
    <col min="5907" max="5907" width="12.7109375" bestFit="1" customWidth="1"/>
    <col min="5908" max="5908" width="34.42578125" bestFit="1" customWidth="1"/>
    <col min="5909" max="5909" width="14.140625" bestFit="1" customWidth="1"/>
    <col min="5910" max="5914" width="12.85546875" bestFit="1" customWidth="1"/>
    <col min="5915" max="5915" width="10.140625" bestFit="1" customWidth="1"/>
    <col min="6145" max="6145" width="23.85546875" customWidth="1"/>
    <col min="6146" max="6146" width="11.5703125" bestFit="1" customWidth="1"/>
    <col min="6147" max="6147" width="11.28515625" bestFit="1" customWidth="1"/>
    <col min="6148" max="6148" width="106.7109375" bestFit="1" customWidth="1"/>
    <col min="6149" max="6149" width="15.5703125" bestFit="1" customWidth="1"/>
    <col min="6150" max="6150" width="16.140625" bestFit="1" customWidth="1"/>
    <col min="6151" max="6151" width="117.140625" bestFit="1" customWidth="1"/>
    <col min="6152" max="6152" width="21.140625" bestFit="1" customWidth="1"/>
    <col min="6153" max="6153" width="15.42578125" bestFit="1" customWidth="1"/>
    <col min="6154" max="6154" width="11.140625" bestFit="1" customWidth="1"/>
    <col min="6155" max="6155" width="16.5703125" bestFit="1" customWidth="1"/>
    <col min="6156" max="6156" width="11.5703125" bestFit="1" customWidth="1"/>
    <col min="6157" max="6157" width="44.5703125" bestFit="1" customWidth="1"/>
    <col min="6158" max="6158" width="15.42578125" bestFit="1" customWidth="1"/>
    <col min="6159" max="6159" width="29.85546875" bestFit="1" customWidth="1"/>
    <col min="6160" max="6160" width="9.140625" bestFit="1" customWidth="1"/>
    <col min="6161" max="6161" width="24" bestFit="1" customWidth="1"/>
    <col min="6162" max="6162" width="14.42578125" bestFit="1" customWidth="1"/>
    <col min="6163" max="6163" width="12.7109375" bestFit="1" customWidth="1"/>
    <col min="6164" max="6164" width="34.42578125" bestFit="1" customWidth="1"/>
    <col min="6165" max="6165" width="14.140625" bestFit="1" customWidth="1"/>
    <col min="6166" max="6170" width="12.85546875" bestFit="1" customWidth="1"/>
    <col min="6171" max="6171" width="10.140625" bestFit="1" customWidth="1"/>
    <col min="6401" max="6401" width="23.85546875" customWidth="1"/>
    <col min="6402" max="6402" width="11.5703125" bestFit="1" customWidth="1"/>
    <col min="6403" max="6403" width="11.28515625" bestFit="1" customWidth="1"/>
    <col min="6404" max="6404" width="106.7109375" bestFit="1" customWidth="1"/>
    <col min="6405" max="6405" width="15.5703125" bestFit="1" customWidth="1"/>
    <col min="6406" max="6406" width="16.140625" bestFit="1" customWidth="1"/>
    <col min="6407" max="6407" width="117.140625" bestFit="1" customWidth="1"/>
    <col min="6408" max="6408" width="21.140625" bestFit="1" customWidth="1"/>
    <col min="6409" max="6409" width="15.42578125" bestFit="1" customWidth="1"/>
    <col min="6410" max="6410" width="11.140625" bestFit="1" customWidth="1"/>
    <col min="6411" max="6411" width="16.5703125" bestFit="1" customWidth="1"/>
    <col min="6412" max="6412" width="11.5703125" bestFit="1" customWidth="1"/>
    <col min="6413" max="6413" width="44.5703125" bestFit="1" customWidth="1"/>
    <col min="6414" max="6414" width="15.42578125" bestFit="1" customWidth="1"/>
    <col min="6415" max="6415" width="29.85546875" bestFit="1" customWidth="1"/>
    <col min="6416" max="6416" width="9.140625" bestFit="1" customWidth="1"/>
    <col min="6417" max="6417" width="24" bestFit="1" customWidth="1"/>
    <col min="6418" max="6418" width="14.42578125" bestFit="1" customWidth="1"/>
    <col min="6419" max="6419" width="12.7109375" bestFit="1" customWidth="1"/>
    <col min="6420" max="6420" width="34.42578125" bestFit="1" customWidth="1"/>
    <col min="6421" max="6421" width="14.140625" bestFit="1" customWidth="1"/>
    <col min="6422" max="6426" width="12.85546875" bestFit="1" customWidth="1"/>
    <col min="6427" max="6427" width="10.140625" bestFit="1" customWidth="1"/>
    <col min="6657" max="6657" width="23.85546875" customWidth="1"/>
    <col min="6658" max="6658" width="11.5703125" bestFit="1" customWidth="1"/>
    <col min="6659" max="6659" width="11.28515625" bestFit="1" customWidth="1"/>
    <col min="6660" max="6660" width="106.7109375" bestFit="1" customWidth="1"/>
    <col min="6661" max="6661" width="15.5703125" bestFit="1" customWidth="1"/>
    <col min="6662" max="6662" width="16.140625" bestFit="1" customWidth="1"/>
    <col min="6663" max="6663" width="117.140625" bestFit="1" customWidth="1"/>
    <col min="6664" max="6664" width="21.140625" bestFit="1" customWidth="1"/>
    <col min="6665" max="6665" width="15.42578125" bestFit="1" customWidth="1"/>
    <col min="6666" max="6666" width="11.140625" bestFit="1" customWidth="1"/>
    <col min="6667" max="6667" width="16.5703125" bestFit="1" customWidth="1"/>
    <col min="6668" max="6668" width="11.5703125" bestFit="1" customWidth="1"/>
    <col min="6669" max="6669" width="44.5703125" bestFit="1" customWidth="1"/>
    <col min="6670" max="6670" width="15.42578125" bestFit="1" customWidth="1"/>
    <col min="6671" max="6671" width="29.85546875" bestFit="1" customWidth="1"/>
    <col min="6672" max="6672" width="9.140625" bestFit="1" customWidth="1"/>
    <col min="6673" max="6673" width="24" bestFit="1" customWidth="1"/>
    <col min="6674" max="6674" width="14.42578125" bestFit="1" customWidth="1"/>
    <col min="6675" max="6675" width="12.7109375" bestFit="1" customWidth="1"/>
    <col min="6676" max="6676" width="34.42578125" bestFit="1" customWidth="1"/>
    <col min="6677" max="6677" width="14.140625" bestFit="1" customWidth="1"/>
    <col min="6678" max="6682" width="12.85546875" bestFit="1" customWidth="1"/>
    <col min="6683" max="6683" width="10.140625" bestFit="1" customWidth="1"/>
    <col min="6913" max="6913" width="23.85546875" customWidth="1"/>
    <col min="6914" max="6914" width="11.5703125" bestFit="1" customWidth="1"/>
    <col min="6915" max="6915" width="11.28515625" bestFit="1" customWidth="1"/>
    <col min="6916" max="6916" width="106.7109375" bestFit="1" customWidth="1"/>
    <col min="6917" max="6917" width="15.5703125" bestFit="1" customWidth="1"/>
    <col min="6918" max="6918" width="16.140625" bestFit="1" customWidth="1"/>
    <col min="6919" max="6919" width="117.140625" bestFit="1" customWidth="1"/>
    <col min="6920" max="6920" width="21.140625" bestFit="1" customWidth="1"/>
    <col min="6921" max="6921" width="15.42578125" bestFit="1" customWidth="1"/>
    <col min="6922" max="6922" width="11.140625" bestFit="1" customWidth="1"/>
    <col min="6923" max="6923" width="16.5703125" bestFit="1" customWidth="1"/>
    <col min="6924" max="6924" width="11.5703125" bestFit="1" customWidth="1"/>
    <col min="6925" max="6925" width="44.5703125" bestFit="1" customWidth="1"/>
    <col min="6926" max="6926" width="15.42578125" bestFit="1" customWidth="1"/>
    <col min="6927" max="6927" width="29.85546875" bestFit="1" customWidth="1"/>
    <col min="6928" max="6928" width="9.140625" bestFit="1" customWidth="1"/>
    <col min="6929" max="6929" width="24" bestFit="1" customWidth="1"/>
    <col min="6930" max="6930" width="14.42578125" bestFit="1" customWidth="1"/>
    <col min="6931" max="6931" width="12.7109375" bestFit="1" customWidth="1"/>
    <col min="6932" max="6932" width="34.42578125" bestFit="1" customWidth="1"/>
    <col min="6933" max="6933" width="14.140625" bestFit="1" customWidth="1"/>
    <col min="6934" max="6938" width="12.85546875" bestFit="1" customWidth="1"/>
    <col min="6939" max="6939" width="10.140625" bestFit="1" customWidth="1"/>
    <col min="7169" max="7169" width="23.85546875" customWidth="1"/>
    <col min="7170" max="7170" width="11.5703125" bestFit="1" customWidth="1"/>
    <col min="7171" max="7171" width="11.28515625" bestFit="1" customWidth="1"/>
    <col min="7172" max="7172" width="106.7109375" bestFit="1" customWidth="1"/>
    <col min="7173" max="7173" width="15.5703125" bestFit="1" customWidth="1"/>
    <col min="7174" max="7174" width="16.140625" bestFit="1" customWidth="1"/>
    <col min="7175" max="7175" width="117.140625" bestFit="1" customWidth="1"/>
    <col min="7176" max="7176" width="21.140625" bestFit="1" customWidth="1"/>
    <col min="7177" max="7177" width="15.42578125" bestFit="1" customWidth="1"/>
    <col min="7178" max="7178" width="11.140625" bestFit="1" customWidth="1"/>
    <col min="7179" max="7179" width="16.5703125" bestFit="1" customWidth="1"/>
    <col min="7180" max="7180" width="11.5703125" bestFit="1" customWidth="1"/>
    <col min="7181" max="7181" width="44.5703125" bestFit="1" customWidth="1"/>
    <col min="7182" max="7182" width="15.42578125" bestFit="1" customWidth="1"/>
    <col min="7183" max="7183" width="29.85546875" bestFit="1" customWidth="1"/>
    <col min="7184" max="7184" width="9.140625" bestFit="1" customWidth="1"/>
    <col min="7185" max="7185" width="24" bestFit="1" customWidth="1"/>
    <col min="7186" max="7186" width="14.42578125" bestFit="1" customWidth="1"/>
    <col min="7187" max="7187" width="12.7109375" bestFit="1" customWidth="1"/>
    <col min="7188" max="7188" width="34.42578125" bestFit="1" customWidth="1"/>
    <col min="7189" max="7189" width="14.140625" bestFit="1" customWidth="1"/>
    <col min="7190" max="7194" width="12.85546875" bestFit="1" customWidth="1"/>
    <col min="7195" max="7195" width="10.140625" bestFit="1" customWidth="1"/>
    <col min="7425" max="7425" width="23.85546875" customWidth="1"/>
    <col min="7426" max="7426" width="11.5703125" bestFit="1" customWidth="1"/>
    <col min="7427" max="7427" width="11.28515625" bestFit="1" customWidth="1"/>
    <col min="7428" max="7428" width="106.7109375" bestFit="1" customWidth="1"/>
    <col min="7429" max="7429" width="15.5703125" bestFit="1" customWidth="1"/>
    <col min="7430" max="7430" width="16.140625" bestFit="1" customWidth="1"/>
    <col min="7431" max="7431" width="117.140625" bestFit="1" customWidth="1"/>
    <col min="7432" max="7432" width="21.140625" bestFit="1" customWidth="1"/>
    <col min="7433" max="7433" width="15.42578125" bestFit="1" customWidth="1"/>
    <col min="7434" max="7434" width="11.140625" bestFit="1" customWidth="1"/>
    <col min="7435" max="7435" width="16.5703125" bestFit="1" customWidth="1"/>
    <col min="7436" max="7436" width="11.5703125" bestFit="1" customWidth="1"/>
    <col min="7437" max="7437" width="44.5703125" bestFit="1" customWidth="1"/>
    <col min="7438" max="7438" width="15.42578125" bestFit="1" customWidth="1"/>
    <col min="7439" max="7439" width="29.85546875" bestFit="1" customWidth="1"/>
    <col min="7440" max="7440" width="9.140625" bestFit="1" customWidth="1"/>
    <col min="7441" max="7441" width="24" bestFit="1" customWidth="1"/>
    <col min="7442" max="7442" width="14.42578125" bestFit="1" customWidth="1"/>
    <col min="7443" max="7443" width="12.7109375" bestFit="1" customWidth="1"/>
    <col min="7444" max="7444" width="34.42578125" bestFit="1" customWidth="1"/>
    <col min="7445" max="7445" width="14.140625" bestFit="1" customWidth="1"/>
    <col min="7446" max="7450" width="12.85546875" bestFit="1" customWidth="1"/>
    <col min="7451" max="7451" width="10.140625" bestFit="1" customWidth="1"/>
    <col min="7681" max="7681" width="23.85546875" customWidth="1"/>
    <col min="7682" max="7682" width="11.5703125" bestFit="1" customWidth="1"/>
    <col min="7683" max="7683" width="11.28515625" bestFit="1" customWidth="1"/>
    <col min="7684" max="7684" width="106.7109375" bestFit="1" customWidth="1"/>
    <col min="7685" max="7685" width="15.5703125" bestFit="1" customWidth="1"/>
    <col min="7686" max="7686" width="16.140625" bestFit="1" customWidth="1"/>
    <col min="7687" max="7687" width="117.140625" bestFit="1" customWidth="1"/>
    <col min="7688" max="7688" width="21.140625" bestFit="1" customWidth="1"/>
    <col min="7689" max="7689" width="15.42578125" bestFit="1" customWidth="1"/>
    <col min="7690" max="7690" width="11.140625" bestFit="1" customWidth="1"/>
    <col min="7691" max="7691" width="16.5703125" bestFit="1" customWidth="1"/>
    <col min="7692" max="7692" width="11.5703125" bestFit="1" customWidth="1"/>
    <col min="7693" max="7693" width="44.5703125" bestFit="1" customWidth="1"/>
    <col min="7694" max="7694" width="15.42578125" bestFit="1" customWidth="1"/>
    <col min="7695" max="7695" width="29.85546875" bestFit="1" customWidth="1"/>
    <col min="7696" max="7696" width="9.140625" bestFit="1" customWidth="1"/>
    <col min="7697" max="7697" width="24" bestFit="1" customWidth="1"/>
    <col min="7698" max="7698" width="14.42578125" bestFit="1" customWidth="1"/>
    <col min="7699" max="7699" width="12.7109375" bestFit="1" customWidth="1"/>
    <col min="7700" max="7700" width="34.42578125" bestFit="1" customWidth="1"/>
    <col min="7701" max="7701" width="14.140625" bestFit="1" customWidth="1"/>
    <col min="7702" max="7706" width="12.85546875" bestFit="1" customWidth="1"/>
    <col min="7707" max="7707" width="10.140625" bestFit="1" customWidth="1"/>
    <col min="7937" max="7937" width="23.85546875" customWidth="1"/>
    <col min="7938" max="7938" width="11.5703125" bestFit="1" customWidth="1"/>
    <col min="7939" max="7939" width="11.28515625" bestFit="1" customWidth="1"/>
    <col min="7940" max="7940" width="106.7109375" bestFit="1" customWidth="1"/>
    <col min="7941" max="7941" width="15.5703125" bestFit="1" customWidth="1"/>
    <col min="7942" max="7942" width="16.140625" bestFit="1" customWidth="1"/>
    <col min="7943" max="7943" width="117.140625" bestFit="1" customWidth="1"/>
    <col min="7944" max="7944" width="21.140625" bestFit="1" customWidth="1"/>
    <col min="7945" max="7945" width="15.42578125" bestFit="1" customWidth="1"/>
    <col min="7946" max="7946" width="11.140625" bestFit="1" customWidth="1"/>
    <col min="7947" max="7947" width="16.5703125" bestFit="1" customWidth="1"/>
    <col min="7948" max="7948" width="11.5703125" bestFit="1" customWidth="1"/>
    <col min="7949" max="7949" width="44.5703125" bestFit="1" customWidth="1"/>
    <col min="7950" max="7950" width="15.42578125" bestFit="1" customWidth="1"/>
    <col min="7951" max="7951" width="29.85546875" bestFit="1" customWidth="1"/>
    <col min="7952" max="7952" width="9.140625" bestFit="1" customWidth="1"/>
    <col min="7953" max="7953" width="24" bestFit="1" customWidth="1"/>
    <col min="7954" max="7954" width="14.42578125" bestFit="1" customWidth="1"/>
    <col min="7955" max="7955" width="12.7109375" bestFit="1" customWidth="1"/>
    <col min="7956" max="7956" width="34.42578125" bestFit="1" customWidth="1"/>
    <col min="7957" max="7957" width="14.140625" bestFit="1" customWidth="1"/>
    <col min="7958" max="7962" width="12.85546875" bestFit="1" customWidth="1"/>
    <col min="7963" max="7963" width="10.140625" bestFit="1" customWidth="1"/>
    <col min="8193" max="8193" width="23.85546875" customWidth="1"/>
    <col min="8194" max="8194" width="11.5703125" bestFit="1" customWidth="1"/>
    <col min="8195" max="8195" width="11.28515625" bestFit="1" customWidth="1"/>
    <col min="8196" max="8196" width="106.7109375" bestFit="1" customWidth="1"/>
    <col min="8197" max="8197" width="15.5703125" bestFit="1" customWidth="1"/>
    <col min="8198" max="8198" width="16.140625" bestFit="1" customWidth="1"/>
    <col min="8199" max="8199" width="117.140625" bestFit="1" customWidth="1"/>
    <col min="8200" max="8200" width="21.140625" bestFit="1" customWidth="1"/>
    <col min="8201" max="8201" width="15.42578125" bestFit="1" customWidth="1"/>
    <col min="8202" max="8202" width="11.140625" bestFit="1" customWidth="1"/>
    <col min="8203" max="8203" width="16.5703125" bestFit="1" customWidth="1"/>
    <col min="8204" max="8204" width="11.5703125" bestFit="1" customWidth="1"/>
    <col min="8205" max="8205" width="44.5703125" bestFit="1" customWidth="1"/>
    <col min="8206" max="8206" width="15.42578125" bestFit="1" customWidth="1"/>
    <col min="8207" max="8207" width="29.85546875" bestFit="1" customWidth="1"/>
    <col min="8208" max="8208" width="9.140625" bestFit="1" customWidth="1"/>
    <col min="8209" max="8209" width="24" bestFit="1" customWidth="1"/>
    <col min="8210" max="8210" width="14.42578125" bestFit="1" customWidth="1"/>
    <col min="8211" max="8211" width="12.7109375" bestFit="1" customWidth="1"/>
    <col min="8212" max="8212" width="34.42578125" bestFit="1" customWidth="1"/>
    <col min="8213" max="8213" width="14.140625" bestFit="1" customWidth="1"/>
    <col min="8214" max="8218" width="12.85546875" bestFit="1" customWidth="1"/>
    <col min="8219" max="8219" width="10.140625" bestFit="1" customWidth="1"/>
    <col min="8449" max="8449" width="23.85546875" customWidth="1"/>
    <col min="8450" max="8450" width="11.5703125" bestFit="1" customWidth="1"/>
    <col min="8451" max="8451" width="11.28515625" bestFit="1" customWidth="1"/>
    <col min="8452" max="8452" width="106.7109375" bestFit="1" customWidth="1"/>
    <col min="8453" max="8453" width="15.5703125" bestFit="1" customWidth="1"/>
    <col min="8454" max="8454" width="16.140625" bestFit="1" customWidth="1"/>
    <col min="8455" max="8455" width="117.140625" bestFit="1" customWidth="1"/>
    <col min="8456" max="8456" width="21.140625" bestFit="1" customWidth="1"/>
    <col min="8457" max="8457" width="15.42578125" bestFit="1" customWidth="1"/>
    <col min="8458" max="8458" width="11.140625" bestFit="1" customWidth="1"/>
    <col min="8459" max="8459" width="16.5703125" bestFit="1" customWidth="1"/>
    <col min="8460" max="8460" width="11.5703125" bestFit="1" customWidth="1"/>
    <col min="8461" max="8461" width="44.5703125" bestFit="1" customWidth="1"/>
    <col min="8462" max="8462" width="15.42578125" bestFit="1" customWidth="1"/>
    <col min="8463" max="8463" width="29.85546875" bestFit="1" customWidth="1"/>
    <col min="8464" max="8464" width="9.140625" bestFit="1" customWidth="1"/>
    <col min="8465" max="8465" width="24" bestFit="1" customWidth="1"/>
    <col min="8466" max="8466" width="14.42578125" bestFit="1" customWidth="1"/>
    <col min="8467" max="8467" width="12.7109375" bestFit="1" customWidth="1"/>
    <col min="8468" max="8468" width="34.42578125" bestFit="1" customWidth="1"/>
    <col min="8469" max="8469" width="14.140625" bestFit="1" customWidth="1"/>
    <col min="8470" max="8474" width="12.85546875" bestFit="1" customWidth="1"/>
    <col min="8475" max="8475" width="10.140625" bestFit="1" customWidth="1"/>
    <col min="8705" max="8705" width="23.85546875" customWidth="1"/>
    <col min="8706" max="8706" width="11.5703125" bestFit="1" customWidth="1"/>
    <col min="8707" max="8707" width="11.28515625" bestFit="1" customWidth="1"/>
    <col min="8708" max="8708" width="106.7109375" bestFit="1" customWidth="1"/>
    <col min="8709" max="8709" width="15.5703125" bestFit="1" customWidth="1"/>
    <col min="8710" max="8710" width="16.140625" bestFit="1" customWidth="1"/>
    <col min="8711" max="8711" width="117.140625" bestFit="1" customWidth="1"/>
    <col min="8712" max="8712" width="21.140625" bestFit="1" customWidth="1"/>
    <col min="8713" max="8713" width="15.42578125" bestFit="1" customWidth="1"/>
    <col min="8714" max="8714" width="11.140625" bestFit="1" customWidth="1"/>
    <col min="8715" max="8715" width="16.5703125" bestFit="1" customWidth="1"/>
    <col min="8716" max="8716" width="11.5703125" bestFit="1" customWidth="1"/>
    <col min="8717" max="8717" width="44.5703125" bestFit="1" customWidth="1"/>
    <col min="8718" max="8718" width="15.42578125" bestFit="1" customWidth="1"/>
    <col min="8719" max="8719" width="29.85546875" bestFit="1" customWidth="1"/>
    <col min="8720" max="8720" width="9.140625" bestFit="1" customWidth="1"/>
    <col min="8721" max="8721" width="24" bestFit="1" customWidth="1"/>
    <col min="8722" max="8722" width="14.42578125" bestFit="1" customWidth="1"/>
    <col min="8723" max="8723" width="12.7109375" bestFit="1" customWidth="1"/>
    <col min="8724" max="8724" width="34.42578125" bestFit="1" customWidth="1"/>
    <col min="8725" max="8725" width="14.140625" bestFit="1" customWidth="1"/>
    <col min="8726" max="8730" width="12.85546875" bestFit="1" customWidth="1"/>
    <col min="8731" max="8731" width="10.140625" bestFit="1" customWidth="1"/>
    <col min="8961" max="8961" width="23.85546875" customWidth="1"/>
    <col min="8962" max="8962" width="11.5703125" bestFit="1" customWidth="1"/>
    <col min="8963" max="8963" width="11.28515625" bestFit="1" customWidth="1"/>
    <col min="8964" max="8964" width="106.7109375" bestFit="1" customWidth="1"/>
    <col min="8965" max="8965" width="15.5703125" bestFit="1" customWidth="1"/>
    <col min="8966" max="8966" width="16.140625" bestFit="1" customWidth="1"/>
    <col min="8967" max="8967" width="117.140625" bestFit="1" customWidth="1"/>
    <col min="8968" max="8968" width="21.140625" bestFit="1" customWidth="1"/>
    <col min="8969" max="8969" width="15.42578125" bestFit="1" customWidth="1"/>
    <col min="8970" max="8970" width="11.140625" bestFit="1" customWidth="1"/>
    <col min="8971" max="8971" width="16.5703125" bestFit="1" customWidth="1"/>
    <col min="8972" max="8972" width="11.5703125" bestFit="1" customWidth="1"/>
    <col min="8973" max="8973" width="44.5703125" bestFit="1" customWidth="1"/>
    <col min="8974" max="8974" width="15.42578125" bestFit="1" customWidth="1"/>
    <col min="8975" max="8975" width="29.85546875" bestFit="1" customWidth="1"/>
    <col min="8976" max="8976" width="9.140625" bestFit="1" customWidth="1"/>
    <col min="8977" max="8977" width="24" bestFit="1" customWidth="1"/>
    <col min="8978" max="8978" width="14.42578125" bestFit="1" customWidth="1"/>
    <col min="8979" max="8979" width="12.7109375" bestFit="1" customWidth="1"/>
    <col min="8980" max="8980" width="34.42578125" bestFit="1" customWidth="1"/>
    <col min="8981" max="8981" width="14.140625" bestFit="1" customWidth="1"/>
    <col min="8982" max="8986" width="12.85546875" bestFit="1" customWidth="1"/>
    <col min="8987" max="8987" width="10.140625" bestFit="1" customWidth="1"/>
    <col min="9217" max="9217" width="23.85546875" customWidth="1"/>
    <col min="9218" max="9218" width="11.5703125" bestFit="1" customWidth="1"/>
    <col min="9219" max="9219" width="11.28515625" bestFit="1" customWidth="1"/>
    <col min="9220" max="9220" width="106.7109375" bestFit="1" customWidth="1"/>
    <col min="9221" max="9221" width="15.5703125" bestFit="1" customWidth="1"/>
    <col min="9222" max="9222" width="16.140625" bestFit="1" customWidth="1"/>
    <col min="9223" max="9223" width="117.140625" bestFit="1" customWidth="1"/>
    <col min="9224" max="9224" width="21.140625" bestFit="1" customWidth="1"/>
    <col min="9225" max="9225" width="15.42578125" bestFit="1" customWidth="1"/>
    <col min="9226" max="9226" width="11.140625" bestFit="1" customWidth="1"/>
    <col min="9227" max="9227" width="16.5703125" bestFit="1" customWidth="1"/>
    <col min="9228" max="9228" width="11.5703125" bestFit="1" customWidth="1"/>
    <col min="9229" max="9229" width="44.5703125" bestFit="1" customWidth="1"/>
    <col min="9230" max="9230" width="15.42578125" bestFit="1" customWidth="1"/>
    <col min="9231" max="9231" width="29.85546875" bestFit="1" customWidth="1"/>
    <col min="9232" max="9232" width="9.140625" bestFit="1" customWidth="1"/>
    <col min="9233" max="9233" width="24" bestFit="1" customWidth="1"/>
    <col min="9234" max="9234" width="14.42578125" bestFit="1" customWidth="1"/>
    <col min="9235" max="9235" width="12.7109375" bestFit="1" customWidth="1"/>
    <col min="9236" max="9236" width="34.42578125" bestFit="1" customWidth="1"/>
    <col min="9237" max="9237" width="14.140625" bestFit="1" customWidth="1"/>
    <col min="9238" max="9242" width="12.85546875" bestFit="1" customWidth="1"/>
    <col min="9243" max="9243" width="10.140625" bestFit="1" customWidth="1"/>
    <col min="9473" max="9473" width="23.85546875" customWidth="1"/>
    <col min="9474" max="9474" width="11.5703125" bestFit="1" customWidth="1"/>
    <col min="9475" max="9475" width="11.28515625" bestFit="1" customWidth="1"/>
    <col min="9476" max="9476" width="106.7109375" bestFit="1" customWidth="1"/>
    <col min="9477" max="9477" width="15.5703125" bestFit="1" customWidth="1"/>
    <col min="9478" max="9478" width="16.140625" bestFit="1" customWidth="1"/>
    <col min="9479" max="9479" width="117.140625" bestFit="1" customWidth="1"/>
    <col min="9480" max="9480" width="21.140625" bestFit="1" customWidth="1"/>
    <col min="9481" max="9481" width="15.42578125" bestFit="1" customWidth="1"/>
    <col min="9482" max="9482" width="11.140625" bestFit="1" customWidth="1"/>
    <col min="9483" max="9483" width="16.5703125" bestFit="1" customWidth="1"/>
    <col min="9484" max="9484" width="11.5703125" bestFit="1" customWidth="1"/>
    <col min="9485" max="9485" width="44.5703125" bestFit="1" customWidth="1"/>
    <col min="9486" max="9486" width="15.42578125" bestFit="1" customWidth="1"/>
    <col min="9487" max="9487" width="29.85546875" bestFit="1" customWidth="1"/>
    <col min="9488" max="9488" width="9.140625" bestFit="1" customWidth="1"/>
    <col min="9489" max="9489" width="24" bestFit="1" customWidth="1"/>
    <col min="9490" max="9490" width="14.42578125" bestFit="1" customWidth="1"/>
    <col min="9491" max="9491" width="12.7109375" bestFit="1" customWidth="1"/>
    <col min="9492" max="9492" width="34.42578125" bestFit="1" customWidth="1"/>
    <col min="9493" max="9493" width="14.140625" bestFit="1" customWidth="1"/>
    <col min="9494" max="9498" width="12.85546875" bestFit="1" customWidth="1"/>
    <col min="9499" max="9499" width="10.140625" bestFit="1" customWidth="1"/>
    <col min="9729" max="9729" width="23.85546875" customWidth="1"/>
    <col min="9730" max="9730" width="11.5703125" bestFit="1" customWidth="1"/>
    <col min="9731" max="9731" width="11.28515625" bestFit="1" customWidth="1"/>
    <col min="9732" max="9732" width="106.7109375" bestFit="1" customWidth="1"/>
    <col min="9733" max="9733" width="15.5703125" bestFit="1" customWidth="1"/>
    <col min="9734" max="9734" width="16.140625" bestFit="1" customWidth="1"/>
    <col min="9735" max="9735" width="117.140625" bestFit="1" customWidth="1"/>
    <col min="9736" max="9736" width="21.140625" bestFit="1" customWidth="1"/>
    <col min="9737" max="9737" width="15.42578125" bestFit="1" customWidth="1"/>
    <col min="9738" max="9738" width="11.140625" bestFit="1" customWidth="1"/>
    <col min="9739" max="9739" width="16.5703125" bestFit="1" customWidth="1"/>
    <col min="9740" max="9740" width="11.5703125" bestFit="1" customWidth="1"/>
    <col min="9741" max="9741" width="44.5703125" bestFit="1" customWidth="1"/>
    <col min="9742" max="9742" width="15.42578125" bestFit="1" customWidth="1"/>
    <col min="9743" max="9743" width="29.85546875" bestFit="1" customWidth="1"/>
    <col min="9744" max="9744" width="9.140625" bestFit="1" customWidth="1"/>
    <col min="9745" max="9745" width="24" bestFit="1" customWidth="1"/>
    <col min="9746" max="9746" width="14.42578125" bestFit="1" customWidth="1"/>
    <col min="9747" max="9747" width="12.7109375" bestFit="1" customWidth="1"/>
    <col min="9748" max="9748" width="34.42578125" bestFit="1" customWidth="1"/>
    <col min="9749" max="9749" width="14.140625" bestFit="1" customWidth="1"/>
    <col min="9750" max="9754" width="12.85546875" bestFit="1" customWidth="1"/>
    <col min="9755" max="9755" width="10.140625" bestFit="1" customWidth="1"/>
    <col min="9985" max="9985" width="23.85546875" customWidth="1"/>
    <col min="9986" max="9986" width="11.5703125" bestFit="1" customWidth="1"/>
    <col min="9987" max="9987" width="11.28515625" bestFit="1" customWidth="1"/>
    <col min="9988" max="9988" width="106.7109375" bestFit="1" customWidth="1"/>
    <col min="9989" max="9989" width="15.5703125" bestFit="1" customWidth="1"/>
    <col min="9990" max="9990" width="16.140625" bestFit="1" customWidth="1"/>
    <col min="9991" max="9991" width="117.140625" bestFit="1" customWidth="1"/>
    <col min="9992" max="9992" width="21.140625" bestFit="1" customWidth="1"/>
    <col min="9993" max="9993" width="15.42578125" bestFit="1" customWidth="1"/>
    <col min="9994" max="9994" width="11.140625" bestFit="1" customWidth="1"/>
    <col min="9995" max="9995" width="16.5703125" bestFit="1" customWidth="1"/>
    <col min="9996" max="9996" width="11.5703125" bestFit="1" customWidth="1"/>
    <col min="9997" max="9997" width="44.5703125" bestFit="1" customWidth="1"/>
    <col min="9998" max="9998" width="15.42578125" bestFit="1" customWidth="1"/>
    <col min="9999" max="9999" width="29.85546875" bestFit="1" customWidth="1"/>
    <col min="10000" max="10000" width="9.140625" bestFit="1" customWidth="1"/>
    <col min="10001" max="10001" width="24" bestFit="1" customWidth="1"/>
    <col min="10002" max="10002" width="14.42578125" bestFit="1" customWidth="1"/>
    <col min="10003" max="10003" width="12.7109375" bestFit="1" customWidth="1"/>
    <col min="10004" max="10004" width="34.42578125" bestFit="1" customWidth="1"/>
    <col min="10005" max="10005" width="14.140625" bestFit="1" customWidth="1"/>
    <col min="10006" max="10010" width="12.85546875" bestFit="1" customWidth="1"/>
    <col min="10011" max="10011" width="10.140625" bestFit="1" customWidth="1"/>
    <col min="10241" max="10241" width="23.85546875" customWidth="1"/>
    <col min="10242" max="10242" width="11.5703125" bestFit="1" customWidth="1"/>
    <col min="10243" max="10243" width="11.28515625" bestFit="1" customWidth="1"/>
    <col min="10244" max="10244" width="106.7109375" bestFit="1" customWidth="1"/>
    <col min="10245" max="10245" width="15.5703125" bestFit="1" customWidth="1"/>
    <col min="10246" max="10246" width="16.140625" bestFit="1" customWidth="1"/>
    <col min="10247" max="10247" width="117.140625" bestFit="1" customWidth="1"/>
    <col min="10248" max="10248" width="21.140625" bestFit="1" customWidth="1"/>
    <col min="10249" max="10249" width="15.42578125" bestFit="1" customWidth="1"/>
    <col min="10250" max="10250" width="11.140625" bestFit="1" customWidth="1"/>
    <col min="10251" max="10251" width="16.5703125" bestFit="1" customWidth="1"/>
    <col min="10252" max="10252" width="11.5703125" bestFit="1" customWidth="1"/>
    <col min="10253" max="10253" width="44.5703125" bestFit="1" customWidth="1"/>
    <col min="10254" max="10254" width="15.42578125" bestFit="1" customWidth="1"/>
    <col min="10255" max="10255" width="29.85546875" bestFit="1" customWidth="1"/>
    <col min="10256" max="10256" width="9.140625" bestFit="1" customWidth="1"/>
    <col min="10257" max="10257" width="24" bestFit="1" customWidth="1"/>
    <col min="10258" max="10258" width="14.42578125" bestFit="1" customWidth="1"/>
    <col min="10259" max="10259" width="12.7109375" bestFit="1" customWidth="1"/>
    <col min="10260" max="10260" width="34.42578125" bestFit="1" customWidth="1"/>
    <col min="10261" max="10261" width="14.140625" bestFit="1" customWidth="1"/>
    <col min="10262" max="10266" width="12.85546875" bestFit="1" customWidth="1"/>
    <col min="10267" max="10267" width="10.140625" bestFit="1" customWidth="1"/>
    <col min="10497" max="10497" width="23.85546875" customWidth="1"/>
    <col min="10498" max="10498" width="11.5703125" bestFit="1" customWidth="1"/>
    <col min="10499" max="10499" width="11.28515625" bestFit="1" customWidth="1"/>
    <col min="10500" max="10500" width="106.7109375" bestFit="1" customWidth="1"/>
    <col min="10501" max="10501" width="15.5703125" bestFit="1" customWidth="1"/>
    <col min="10502" max="10502" width="16.140625" bestFit="1" customWidth="1"/>
    <col min="10503" max="10503" width="117.140625" bestFit="1" customWidth="1"/>
    <col min="10504" max="10504" width="21.140625" bestFit="1" customWidth="1"/>
    <col min="10505" max="10505" width="15.42578125" bestFit="1" customWidth="1"/>
    <col min="10506" max="10506" width="11.140625" bestFit="1" customWidth="1"/>
    <col min="10507" max="10507" width="16.5703125" bestFit="1" customWidth="1"/>
    <col min="10508" max="10508" width="11.5703125" bestFit="1" customWidth="1"/>
    <col min="10509" max="10509" width="44.5703125" bestFit="1" customWidth="1"/>
    <col min="10510" max="10510" width="15.42578125" bestFit="1" customWidth="1"/>
    <col min="10511" max="10511" width="29.85546875" bestFit="1" customWidth="1"/>
    <col min="10512" max="10512" width="9.140625" bestFit="1" customWidth="1"/>
    <col min="10513" max="10513" width="24" bestFit="1" customWidth="1"/>
    <col min="10514" max="10514" width="14.42578125" bestFit="1" customWidth="1"/>
    <col min="10515" max="10515" width="12.7109375" bestFit="1" customWidth="1"/>
    <col min="10516" max="10516" width="34.42578125" bestFit="1" customWidth="1"/>
    <col min="10517" max="10517" width="14.140625" bestFit="1" customWidth="1"/>
    <col min="10518" max="10522" width="12.85546875" bestFit="1" customWidth="1"/>
    <col min="10523" max="10523" width="10.140625" bestFit="1" customWidth="1"/>
    <col min="10753" max="10753" width="23.85546875" customWidth="1"/>
    <col min="10754" max="10754" width="11.5703125" bestFit="1" customWidth="1"/>
    <col min="10755" max="10755" width="11.28515625" bestFit="1" customWidth="1"/>
    <col min="10756" max="10756" width="106.7109375" bestFit="1" customWidth="1"/>
    <col min="10757" max="10757" width="15.5703125" bestFit="1" customWidth="1"/>
    <col min="10758" max="10758" width="16.140625" bestFit="1" customWidth="1"/>
    <col min="10759" max="10759" width="117.140625" bestFit="1" customWidth="1"/>
    <col min="10760" max="10760" width="21.140625" bestFit="1" customWidth="1"/>
    <col min="10761" max="10761" width="15.42578125" bestFit="1" customWidth="1"/>
    <col min="10762" max="10762" width="11.140625" bestFit="1" customWidth="1"/>
    <col min="10763" max="10763" width="16.5703125" bestFit="1" customWidth="1"/>
    <col min="10764" max="10764" width="11.5703125" bestFit="1" customWidth="1"/>
    <col min="10765" max="10765" width="44.5703125" bestFit="1" customWidth="1"/>
    <col min="10766" max="10766" width="15.42578125" bestFit="1" customWidth="1"/>
    <col min="10767" max="10767" width="29.85546875" bestFit="1" customWidth="1"/>
    <col min="10768" max="10768" width="9.140625" bestFit="1" customWidth="1"/>
    <col min="10769" max="10769" width="24" bestFit="1" customWidth="1"/>
    <col min="10770" max="10770" width="14.42578125" bestFit="1" customWidth="1"/>
    <col min="10771" max="10771" width="12.7109375" bestFit="1" customWidth="1"/>
    <col min="10772" max="10772" width="34.42578125" bestFit="1" customWidth="1"/>
    <col min="10773" max="10773" width="14.140625" bestFit="1" customWidth="1"/>
    <col min="10774" max="10778" width="12.85546875" bestFit="1" customWidth="1"/>
    <col min="10779" max="10779" width="10.140625" bestFit="1" customWidth="1"/>
    <col min="11009" max="11009" width="23.85546875" customWidth="1"/>
    <col min="11010" max="11010" width="11.5703125" bestFit="1" customWidth="1"/>
    <col min="11011" max="11011" width="11.28515625" bestFit="1" customWidth="1"/>
    <col min="11012" max="11012" width="106.7109375" bestFit="1" customWidth="1"/>
    <col min="11013" max="11013" width="15.5703125" bestFit="1" customWidth="1"/>
    <col min="11014" max="11014" width="16.140625" bestFit="1" customWidth="1"/>
    <col min="11015" max="11015" width="117.140625" bestFit="1" customWidth="1"/>
    <col min="11016" max="11016" width="21.140625" bestFit="1" customWidth="1"/>
    <col min="11017" max="11017" width="15.42578125" bestFit="1" customWidth="1"/>
    <col min="11018" max="11018" width="11.140625" bestFit="1" customWidth="1"/>
    <col min="11019" max="11019" width="16.5703125" bestFit="1" customWidth="1"/>
    <col min="11020" max="11020" width="11.5703125" bestFit="1" customWidth="1"/>
    <col min="11021" max="11021" width="44.5703125" bestFit="1" customWidth="1"/>
    <col min="11022" max="11022" width="15.42578125" bestFit="1" customWidth="1"/>
    <col min="11023" max="11023" width="29.85546875" bestFit="1" customWidth="1"/>
    <col min="11024" max="11024" width="9.140625" bestFit="1" customWidth="1"/>
    <col min="11025" max="11025" width="24" bestFit="1" customWidth="1"/>
    <col min="11026" max="11026" width="14.42578125" bestFit="1" customWidth="1"/>
    <col min="11027" max="11027" width="12.7109375" bestFit="1" customWidth="1"/>
    <col min="11028" max="11028" width="34.42578125" bestFit="1" customWidth="1"/>
    <col min="11029" max="11029" width="14.140625" bestFit="1" customWidth="1"/>
    <col min="11030" max="11034" width="12.85546875" bestFit="1" customWidth="1"/>
    <col min="11035" max="11035" width="10.140625" bestFit="1" customWidth="1"/>
    <col min="11265" max="11265" width="23.85546875" customWidth="1"/>
    <col min="11266" max="11266" width="11.5703125" bestFit="1" customWidth="1"/>
    <col min="11267" max="11267" width="11.28515625" bestFit="1" customWidth="1"/>
    <col min="11268" max="11268" width="106.7109375" bestFit="1" customWidth="1"/>
    <col min="11269" max="11269" width="15.5703125" bestFit="1" customWidth="1"/>
    <col min="11270" max="11270" width="16.140625" bestFit="1" customWidth="1"/>
    <col min="11271" max="11271" width="117.140625" bestFit="1" customWidth="1"/>
    <col min="11272" max="11272" width="21.140625" bestFit="1" customWidth="1"/>
    <col min="11273" max="11273" width="15.42578125" bestFit="1" customWidth="1"/>
    <col min="11274" max="11274" width="11.140625" bestFit="1" customWidth="1"/>
    <col min="11275" max="11275" width="16.5703125" bestFit="1" customWidth="1"/>
    <col min="11276" max="11276" width="11.5703125" bestFit="1" customWidth="1"/>
    <col min="11277" max="11277" width="44.5703125" bestFit="1" customWidth="1"/>
    <col min="11278" max="11278" width="15.42578125" bestFit="1" customWidth="1"/>
    <col min="11279" max="11279" width="29.85546875" bestFit="1" customWidth="1"/>
    <col min="11280" max="11280" width="9.140625" bestFit="1" customWidth="1"/>
    <col min="11281" max="11281" width="24" bestFit="1" customWidth="1"/>
    <col min="11282" max="11282" width="14.42578125" bestFit="1" customWidth="1"/>
    <col min="11283" max="11283" width="12.7109375" bestFit="1" customWidth="1"/>
    <col min="11284" max="11284" width="34.42578125" bestFit="1" customWidth="1"/>
    <col min="11285" max="11285" width="14.140625" bestFit="1" customWidth="1"/>
    <col min="11286" max="11290" width="12.85546875" bestFit="1" customWidth="1"/>
    <col min="11291" max="11291" width="10.140625" bestFit="1" customWidth="1"/>
    <col min="11521" max="11521" width="23.85546875" customWidth="1"/>
    <col min="11522" max="11522" width="11.5703125" bestFit="1" customWidth="1"/>
    <col min="11523" max="11523" width="11.28515625" bestFit="1" customWidth="1"/>
    <col min="11524" max="11524" width="106.7109375" bestFit="1" customWidth="1"/>
    <col min="11525" max="11525" width="15.5703125" bestFit="1" customWidth="1"/>
    <col min="11526" max="11526" width="16.140625" bestFit="1" customWidth="1"/>
    <col min="11527" max="11527" width="117.140625" bestFit="1" customWidth="1"/>
    <col min="11528" max="11528" width="21.140625" bestFit="1" customWidth="1"/>
    <col min="11529" max="11529" width="15.42578125" bestFit="1" customWidth="1"/>
    <col min="11530" max="11530" width="11.140625" bestFit="1" customWidth="1"/>
    <col min="11531" max="11531" width="16.5703125" bestFit="1" customWidth="1"/>
    <col min="11532" max="11532" width="11.5703125" bestFit="1" customWidth="1"/>
    <col min="11533" max="11533" width="44.5703125" bestFit="1" customWidth="1"/>
    <col min="11534" max="11534" width="15.42578125" bestFit="1" customWidth="1"/>
    <col min="11535" max="11535" width="29.85546875" bestFit="1" customWidth="1"/>
    <col min="11536" max="11536" width="9.140625" bestFit="1" customWidth="1"/>
    <col min="11537" max="11537" width="24" bestFit="1" customWidth="1"/>
    <col min="11538" max="11538" width="14.42578125" bestFit="1" customWidth="1"/>
    <col min="11539" max="11539" width="12.7109375" bestFit="1" customWidth="1"/>
    <col min="11540" max="11540" width="34.42578125" bestFit="1" customWidth="1"/>
    <col min="11541" max="11541" width="14.140625" bestFit="1" customWidth="1"/>
    <col min="11542" max="11546" width="12.85546875" bestFit="1" customWidth="1"/>
    <col min="11547" max="11547" width="10.140625" bestFit="1" customWidth="1"/>
    <col min="11777" max="11777" width="23.85546875" customWidth="1"/>
    <col min="11778" max="11778" width="11.5703125" bestFit="1" customWidth="1"/>
    <col min="11779" max="11779" width="11.28515625" bestFit="1" customWidth="1"/>
    <col min="11780" max="11780" width="106.7109375" bestFit="1" customWidth="1"/>
    <col min="11781" max="11781" width="15.5703125" bestFit="1" customWidth="1"/>
    <col min="11782" max="11782" width="16.140625" bestFit="1" customWidth="1"/>
    <col min="11783" max="11783" width="117.140625" bestFit="1" customWidth="1"/>
    <col min="11784" max="11784" width="21.140625" bestFit="1" customWidth="1"/>
    <col min="11785" max="11785" width="15.42578125" bestFit="1" customWidth="1"/>
    <col min="11786" max="11786" width="11.140625" bestFit="1" customWidth="1"/>
    <col min="11787" max="11787" width="16.5703125" bestFit="1" customWidth="1"/>
    <col min="11788" max="11788" width="11.5703125" bestFit="1" customWidth="1"/>
    <col min="11789" max="11789" width="44.5703125" bestFit="1" customWidth="1"/>
    <col min="11790" max="11790" width="15.42578125" bestFit="1" customWidth="1"/>
    <col min="11791" max="11791" width="29.85546875" bestFit="1" customWidth="1"/>
    <col min="11792" max="11792" width="9.140625" bestFit="1" customWidth="1"/>
    <col min="11793" max="11793" width="24" bestFit="1" customWidth="1"/>
    <col min="11794" max="11794" width="14.42578125" bestFit="1" customWidth="1"/>
    <col min="11795" max="11795" width="12.7109375" bestFit="1" customWidth="1"/>
    <col min="11796" max="11796" width="34.42578125" bestFit="1" customWidth="1"/>
    <col min="11797" max="11797" width="14.140625" bestFit="1" customWidth="1"/>
    <col min="11798" max="11802" width="12.85546875" bestFit="1" customWidth="1"/>
    <col min="11803" max="11803" width="10.140625" bestFit="1" customWidth="1"/>
    <col min="12033" max="12033" width="23.85546875" customWidth="1"/>
    <col min="12034" max="12034" width="11.5703125" bestFit="1" customWidth="1"/>
    <col min="12035" max="12035" width="11.28515625" bestFit="1" customWidth="1"/>
    <col min="12036" max="12036" width="106.7109375" bestFit="1" customWidth="1"/>
    <col min="12037" max="12037" width="15.5703125" bestFit="1" customWidth="1"/>
    <col min="12038" max="12038" width="16.140625" bestFit="1" customWidth="1"/>
    <col min="12039" max="12039" width="117.140625" bestFit="1" customWidth="1"/>
    <col min="12040" max="12040" width="21.140625" bestFit="1" customWidth="1"/>
    <col min="12041" max="12041" width="15.42578125" bestFit="1" customWidth="1"/>
    <col min="12042" max="12042" width="11.140625" bestFit="1" customWidth="1"/>
    <col min="12043" max="12043" width="16.5703125" bestFit="1" customWidth="1"/>
    <col min="12044" max="12044" width="11.5703125" bestFit="1" customWidth="1"/>
    <col min="12045" max="12045" width="44.5703125" bestFit="1" customWidth="1"/>
    <col min="12046" max="12046" width="15.42578125" bestFit="1" customWidth="1"/>
    <col min="12047" max="12047" width="29.85546875" bestFit="1" customWidth="1"/>
    <col min="12048" max="12048" width="9.140625" bestFit="1" customWidth="1"/>
    <col min="12049" max="12049" width="24" bestFit="1" customWidth="1"/>
    <col min="12050" max="12050" width="14.42578125" bestFit="1" customWidth="1"/>
    <col min="12051" max="12051" width="12.7109375" bestFit="1" customWidth="1"/>
    <col min="12052" max="12052" width="34.42578125" bestFit="1" customWidth="1"/>
    <col min="12053" max="12053" width="14.140625" bestFit="1" customWidth="1"/>
    <col min="12054" max="12058" width="12.85546875" bestFit="1" customWidth="1"/>
    <col min="12059" max="12059" width="10.140625" bestFit="1" customWidth="1"/>
    <col min="12289" max="12289" width="23.85546875" customWidth="1"/>
    <col min="12290" max="12290" width="11.5703125" bestFit="1" customWidth="1"/>
    <col min="12291" max="12291" width="11.28515625" bestFit="1" customWidth="1"/>
    <col min="12292" max="12292" width="106.7109375" bestFit="1" customWidth="1"/>
    <col min="12293" max="12293" width="15.5703125" bestFit="1" customWidth="1"/>
    <col min="12294" max="12294" width="16.140625" bestFit="1" customWidth="1"/>
    <col min="12295" max="12295" width="117.140625" bestFit="1" customWidth="1"/>
    <col min="12296" max="12296" width="21.140625" bestFit="1" customWidth="1"/>
    <col min="12297" max="12297" width="15.42578125" bestFit="1" customWidth="1"/>
    <col min="12298" max="12298" width="11.140625" bestFit="1" customWidth="1"/>
    <col min="12299" max="12299" width="16.5703125" bestFit="1" customWidth="1"/>
    <col min="12300" max="12300" width="11.5703125" bestFit="1" customWidth="1"/>
    <col min="12301" max="12301" width="44.5703125" bestFit="1" customWidth="1"/>
    <col min="12302" max="12302" width="15.42578125" bestFit="1" customWidth="1"/>
    <col min="12303" max="12303" width="29.85546875" bestFit="1" customWidth="1"/>
    <col min="12304" max="12304" width="9.140625" bestFit="1" customWidth="1"/>
    <col min="12305" max="12305" width="24" bestFit="1" customWidth="1"/>
    <col min="12306" max="12306" width="14.42578125" bestFit="1" customWidth="1"/>
    <col min="12307" max="12307" width="12.7109375" bestFit="1" customWidth="1"/>
    <col min="12308" max="12308" width="34.42578125" bestFit="1" customWidth="1"/>
    <col min="12309" max="12309" width="14.140625" bestFit="1" customWidth="1"/>
    <col min="12310" max="12314" width="12.85546875" bestFit="1" customWidth="1"/>
    <col min="12315" max="12315" width="10.140625" bestFit="1" customWidth="1"/>
    <col min="12545" max="12545" width="23.85546875" customWidth="1"/>
    <col min="12546" max="12546" width="11.5703125" bestFit="1" customWidth="1"/>
    <col min="12547" max="12547" width="11.28515625" bestFit="1" customWidth="1"/>
    <col min="12548" max="12548" width="106.7109375" bestFit="1" customWidth="1"/>
    <col min="12549" max="12549" width="15.5703125" bestFit="1" customWidth="1"/>
    <col min="12550" max="12550" width="16.140625" bestFit="1" customWidth="1"/>
    <col min="12551" max="12551" width="117.140625" bestFit="1" customWidth="1"/>
    <col min="12552" max="12552" width="21.140625" bestFit="1" customWidth="1"/>
    <col min="12553" max="12553" width="15.42578125" bestFit="1" customWidth="1"/>
    <col min="12554" max="12554" width="11.140625" bestFit="1" customWidth="1"/>
    <col min="12555" max="12555" width="16.5703125" bestFit="1" customWidth="1"/>
    <col min="12556" max="12556" width="11.5703125" bestFit="1" customWidth="1"/>
    <col min="12557" max="12557" width="44.5703125" bestFit="1" customWidth="1"/>
    <col min="12558" max="12558" width="15.42578125" bestFit="1" customWidth="1"/>
    <col min="12559" max="12559" width="29.85546875" bestFit="1" customWidth="1"/>
    <col min="12560" max="12560" width="9.140625" bestFit="1" customWidth="1"/>
    <col min="12561" max="12561" width="24" bestFit="1" customWidth="1"/>
    <col min="12562" max="12562" width="14.42578125" bestFit="1" customWidth="1"/>
    <col min="12563" max="12563" width="12.7109375" bestFit="1" customWidth="1"/>
    <col min="12564" max="12564" width="34.42578125" bestFit="1" customWidth="1"/>
    <col min="12565" max="12565" width="14.140625" bestFit="1" customWidth="1"/>
    <col min="12566" max="12570" width="12.85546875" bestFit="1" customWidth="1"/>
    <col min="12571" max="12571" width="10.140625" bestFit="1" customWidth="1"/>
    <col min="12801" max="12801" width="23.85546875" customWidth="1"/>
    <col min="12802" max="12802" width="11.5703125" bestFit="1" customWidth="1"/>
    <col min="12803" max="12803" width="11.28515625" bestFit="1" customWidth="1"/>
    <col min="12804" max="12804" width="106.7109375" bestFit="1" customWidth="1"/>
    <col min="12805" max="12805" width="15.5703125" bestFit="1" customWidth="1"/>
    <col min="12806" max="12806" width="16.140625" bestFit="1" customWidth="1"/>
    <col min="12807" max="12807" width="117.140625" bestFit="1" customWidth="1"/>
    <col min="12808" max="12808" width="21.140625" bestFit="1" customWidth="1"/>
    <col min="12809" max="12809" width="15.42578125" bestFit="1" customWidth="1"/>
    <col min="12810" max="12810" width="11.140625" bestFit="1" customWidth="1"/>
    <col min="12811" max="12811" width="16.5703125" bestFit="1" customWidth="1"/>
    <col min="12812" max="12812" width="11.5703125" bestFit="1" customWidth="1"/>
    <col min="12813" max="12813" width="44.5703125" bestFit="1" customWidth="1"/>
    <col min="12814" max="12814" width="15.42578125" bestFit="1" customWidth="1"/>
    <col min="12815" max="12815" width="29.85546875" bestFit="1" customWidth="1"/>
    <col min="12816" max="12816" width="9.140625" bestFit="1" customWidth="1"/>
    <col min="12817" max="12817" width="24" bestFit="1" customWidth="1"/>
    <col min="12818" max="12818" width="14.42578125" bestFit="1" customWidth="1"/>
    <col min="12819" max="12819" width="12.7109375" bestFit="1" customWidth="1"/>
    <col min="12820" max="12820" width="34.42578125" bestFit="1" customWidth="1"/>
    <col min="12821" max="12821" width="14.140625" bestFit="1" customWidth="1"/>
    <col min="12822" max="12826" width="12.85546875" bestFit="1" customWidth="1"/>
    <col min="12827" max="12827" width="10.140625" bestFit="1" customWidth="1"/>
    <col min="13057" max="13057" width="23.85546875" customWidth="1"/>
    <col min="13058" max="13058" width="11.5703125" bestFit="1" customWidth="1"/>
    <col min="13059" max="13059" width="11.28515625" bestFit="1" customWidth="1"/>
    <col min="13060" max="13060" width="106.7109375" bestFit="1" customWidth="1"/>
    <col min="13061" max="13061" width="15.5703125" bestFit="1" customWidth="1"/>
    <col min="13062" max="13062" width="16.140625" bestFit="1" customWidth="1"/>
    <col min="13063" max="13063" width="117.140625" bestFit="1" customWidth="1"/>
    <col min="13064" max="13064" width="21.140625" bestFit="1" customWidth="1"/>
    <col min="13065" max="13065" width="15.42578125" bestFit="1" customWidth="1"/>
    <col min="13066" max="13066" width="11.140625" bestFit="1" customWidth="1"/>
    <col min="13067" max="13067" width="16.5703125" bestFit="1" customWidth="1"/>
    <col min="13068" max="13068" width="11.5703125" bestFit="1" customWidth="1"/>
    <col min="13069" max="13069" width="44.5703125" bestFit="1" customWidth="1"/>
    <col min="13070" max="13070" width="15.42578125" bestFit="1" customWidth="1"/>
    <col min="13071" max="13071" width="29.85546875" bestFit="1" customWidth="1"/>
    <col min="13072" max="13072" width="9.140625" bestFit="1" customWidth="1"/>
    <col min="13073" max="13073" width="24" bestFit="1" customWidth="1"/>
    <col min="13074" max="13074" width="14.42578125" bestFit="1" customWidth="1"/>
    <col min="13075" max="13075" width="12.7109375" bestFit="1" customWidth="1"/>
    <col min="13076" max="13076" width="34.42578125" bestFit="1" customWidth="1"/>
    <col min="13077" max="13077" width="14.140625" bestFit="1" customWidth="1"/>
    <col min="13078" max="13082" width="12.85546875" bestFit="1" customWidth="1"/>
    <col min="13083" max="13083" width="10.140625" bestFit="1" customWidth="1"/>
    <col min="13313" max="13313" width="23.85546875" customWidth="1"/>
    <col min="13314" max="13314" width="11.5703125" bestFit="1" customWidth="1"/>
    <col min="13315" max="13315" width="11.28515625" bestFit="1" customWidth="1"/>
    <col min="13316" max="13316" width="106.7109375" bestFit="1" customWidth="1"/>
    <col min="13317" max="13317" width="15.5703125" bestFit="1" customWidth="1"/>
    <col min="13318" max="13318" width="16.140625" bestFit="1" customWidth="1"/>
    <col min="13319" max="13319" width="117.140625" bestFit="1" customWidth="1"/>
    <col min="13320" max="13320" width="21.140625" bestFit="1" customWidth="1"/>
    <col min="13321" max="13321" width="15.42578125" bestFit="1" customWidth="1"/>
    <col min="13322" max="13322" width="11.140625" bestFit="1" customWidth="1"/>
    <col min="13323" max="13323" width="16.5703125" bestFit="1" customWidth="1"/>
    <col min="13324" max="13324" width="11.5703125" bestFit="1" customWidth="1"/>
    <col min="13325" max="13325" width="44.5703125" bestFit="1" customWidth="1"/>
    <col min="13326" max="13326" width="15.42578125" bestFit="1" customWidth="1"/>
    <col min="13327" max="13327" width="29.85546875" bestFit="1" customWidth="1"/>
    <col min="13328" max="13328" width="9.140625" bestFit="1" customWidth="1"/>
    <col min="13329" max="13329" width="24" bestFit="1" customWidth="1"/>
    <col min="13330" max="13330" width="14.42578125" bestFit="1" customWidth="1"/>
    <col min="13331" max="13331" width="12.7109375" bestFit="1" customWidth="1"/>
    <col min="13332" max="13332" width="34.42578125" bestFit="1" customWidth="1"/>
    <col min="13333" max="13333" width="14.140625" bestFit="1" customWidth="1"/>
    <col min="13334" max="13338" width="12.85546875" bestFit="1" customWidth="1"/>
    <col min="13339" max="13339" width="10.140625" bestFit="1" customWidth="1"/>
    <col min="13569" max="13569" width="23.85546875" customWidth="1"/>
    <col min="13570" max="13570" width="11.5703125" bestFit="1" customWidth="1"/>
    <col min="13571" max="13571" width="11.28515625" bestFit="1" customWidth="1"/>
    <col min="13572" max="13572" width="106.7109375" bestFit="1" customWidth="1"/>
    <col min="13573" max="13573" width="15.5703125" bestFit="1" customWidth="1"/>
    <col min="13574" max="13574" width="16.140625" bestFit="1" customWidth="1"/>
    <col min="13575" max="13575" width="117.140625" bestFit="1" customWidth="1"/>
    <col min="13576" max="13576" width="21.140625" bestFit="1" customWidth="1"/>
    <col min="13577" max="13577" width="15.42578125" bestFit="1" customWidth="1"/>
    <col min="13578" max="13578" width="11.140625" bestFit="1" customWidth="1"/>
    <col min="13579" max="13579" width="16.5703125" bestFit="1" customWidth="1"/>
    <col min="13580" max="13580" width="11.5703125" bestFit="1" customWidth="1"/>
    <col min="13581" max="13581" width="44.5703125" bestFit="1" customWidth="1"/>
    <col min="13582" max="13582" width="15.42578125" bestFit="1" customWidth="1"/>
    <col min="13583" max="13583" width="29.85546875" bestFit="1" customWidth="1"/>
    <col min="13584" max="13584" width="9.140625" bestFit="1" customWidth="1"/>
    <col min="13585" max="13585" width="24" bestFit="1" customWidth="1"/>
    <col min="13586" max="13586" width="14.42578125" bestFit="1" customWidth="1"/>
    <col min="13587" max="13587" width="12.7109375" bestFit="1" customWidth="1"/>
    <col min="13588" max="13588" width="34.42578125" bestFit="1" customWidth="1"/>
    <col min="13589" max="13589" width="14.140625" bestFit="1" customWidth="1"/>
    <col min="13590" max="13594" width="12.85546875" bestFit="1" customWidth="1"/>
    <col min="13595" max="13595" width="10.140625" bestFit="1" customWidth="1"/>
    <col min="13825" max="13825" width="23.85546875" customWidth="1"/>
    <col min="13826" max="13826" width="11.5703125" bestFit="1" customWidth="1"/>
    <col min="13827" max="13827" width="11.28515625" bestFit="1" customWidth="1"/>
    <col min="13828" max="13828" width="106.7109375" bestFit="1" customWidth="1"/>
    <col min="13829" max="13829" width="15.5703125" bestFit="1" customWidth="1"/>
    <col min="13830" max="13830" width="16.140625" bestFit="1" customWidth="1"/>
    <col min="13831" max="13831" width="117.140625" bestFit="1" customWidth="1"/>
    <col min="13832" max="13832" width="21.140625" bestFit="1" customWidth="1"/>
    <col min="13833" max="13833" width="15.42578125" bestFit="1" customWidth="1"/>
    <col min="13834" max="13834" width="11.140625" bestFit="1" customWidth="1"/>
    <col min="13835" max="13835" width="16.5703125" bestFit="1" customWidth="1"/>
    <col min="13836" max="13836" width="11.5703125" bestFit="1" customWidth="1"/>
    <col min="13837" max="13837" width="44.5703125" bestFit="1" customWidth="1"/>
    <col min="13838" max="13838" width="15.42578125" bestFit="1" customWidth="1"/>
    <col min="13839" max="13839" width="29.85546875" bestFit="1" customWidth="1"/>
    <col min="13840" max="13840" width="9.140625" bestFit="1" customWidth="1"/>
    <col min="13841" max="13841" width="24" bestFit="1" customWidth="1"/>
    <col min="13842" max="13842" width="14.42578125" bestFit="1" customWidth="1"/>
    <col min="13843" max="13843" width="12.7109375" bestFit="1" customWidth="1"/>
    <col min="13844" max="13844" width="34.42578125" bestFit="1" customWidth="1"/>
    <col min="13845" max="13845" width="14.140625" bestFit="1" customWidth="1"/>
    <col min="13846" max="13850" width="12.85546875" bestFit="1" customWidth="1"/>
    <col min="13851" max="13851" width="10.140625" bestFit="1" customWidth="1"/>
    <col min="14081" max="14081" width="23.85546875" customWidth="1"/>
    <col min="14082" max="14082" width="11.5703125" bestFit="1" customWidth="1"/>
    <col min="14083" max="14083" width="11.28515625" bestFit="1" customWidth="1"/>
    <col min="14084" max="14084" width="106.7109375" bestFit="1" customWidth="1"/>
    <col min="14085" max="14085" width="15.5703125" bestFit="1" customWidth="1"/>
    <col min="14086" max="14086" width="16.140625" bestFit="1" customWidth="1"/>
    <col min="14087" max="14087" width="117.140625" bestFit="1" customWidth="1"/>
    <col min="14088" max="14088" width="21.140625" bestFit="1" customWidth="1"/>
    <col min="14089" max="14089" width="15.42578125" bestFit="1" customWidth="1"/>
    <col min="14090" max="14090" width="11.140625" bestFit="1" customWidth="1"/>
    <col min="14091" max="14091" width="16.5703125" bestFit="1" customWidth="1"/>
    <col min="14092" max="14092" width="11.5703125" bestFit="1" customWidth="1"/>
    <col min="14093" max="14093" width="44.5703125" bestFit="1" customWidth="1"/>
    <col min="14094" max="14094" width="15.42578125" bestFit="1" customWidth="1"/>
    <col min="14095" max="14095" width="29.85546875" bestFit="1" customWidth="1"/>
    <col min="14096" max="14096" width="9.140625" bestFit="1" customWidth="1"/>
    <col min="14097" max="14097" width="24" bestFit="1" customWidth="1"/>
    <col min="14098" max="14098" width="14.42578125" bestFit="1" customWidth="1"/>
    <col min="14099" max="14099" width="12.7109375" bestFit="1" customWidth="1"/>
    <col min="14100" max="14100" width="34.42578125" bestFit="1" customWidth="1"/>
    <col min="14101" max="14101" width="14.140625" bestFit="1" customWidth="1"/>
    <col min="14102" max="14106" width="12.85546875" bestFit="1" customWidth="1"/>
    <col min="14107" max="14107" width="10.140625" bestFit="1" customWidth="1"/>
    <col min="14337" max="14337" width="23.85546875" customWidth="1"/>
    <col min="14338" max="14338" width="11.5703125" bestFit="1" customWidth="1"/>
    <col min="14339" max="14339" width="11.28515625" bestFit="1" customWidth="1"/>
    <col min="14340" max="14340" width="106.7109375" bestFit="1" customWidth="1"/>
    <col min="14341" max="14341" width="15.5703125" bestFit="1" customWidth="1"/>
    <col min="14342" max="14342" width="16.140625" bestFit="1" customWidth="1"/>
    <col min="14343" max="14343" width="117.140625" bestFit="1" customWidth="1"/>
    <col min="14344" max="14344" width="21.140625" bestFit="1" customWidth="1"/>
    <col min="14345" max="14345" width="15.42578125" bestFit="1" customWidth="1"/>
    <col min="14346" max="14346" width="11.140625" bestFit="1" customWidth="1"/>
    <col min="14347" max="14347" width="16.5703125" bestFit="1" customWidth="1"/>
    <col min="14348" max="14348" width="11.5703125" bestFit="1" customWidth="1"/>
    <col min="14349" max="14349" width="44.5703125" bestFit="1" customWidth="1"/>
    <col min="14350" max="14350" width="15.42578125" bestFit="1" customWidth="1"/>
    <col min="14351" max="14351" width="29.85546875" bestFit="1" customWidth="1"/>
    <col min="14352" max="14352" width="9.140625" bestFit="1" customWidth="1"/>
    <col min="14353" max="14353" width="24" bestFit="1" customWidth="1"/>
    <col min="14354" max="14354" width="14.42578125" bestFit="1" customWidth="1"/>
    <col min="14355" max="14355" width="12.7109375" bestFit="1" customWidth="1"/>
    <col min="14356" max="14356" width="34.42578125" bestFit="1" customWidth="1"/>
    <col min="14357" max="14357" width="14.140625" bestFit="1" customWidth="1"/>
    <col min="14358" max="14362" width="12.85546875" bestFit="1" customWidth="1"/>
    <col min="14363" max="14363" width="10.140625" bestFit="1" customWidth="1"/>
    <col min="14593" max="14593" width="23.85546875" customWidth="1"/>
    <col min="14594" max="14594" width="11.5703125" bestFit="1" customWidth="1"/>
    <col min="14595" max="14595" width="11.28515625" bestFit="1" customWidth="1"/>
    <col min="14596" max="14596" width="106.7109375" bestFit="1" customWidth="1"/>
    <col min="14597" max="14597" width="15.5703125" bestFit="1" customWidth="1"/>
    <col min="14598" max="14598" width="16.140625" bestFit="1" customWidth="1"/>
    <col min="14599" max="14599" width="117.140625" bestFit="1" customWidth="1"/>
    <col min="14600" max="14600" width="21.140625" bestFit="1" customWidth="1"/>
    <col min="14601" max="14601" width="15.42578125" bestFit="1" customWidth="1"/>
    <col min="14602" max="14602" width="11.140625" bestFit="1" customWidth="1"/>
    <col min="14603" max="14603" width="16.5703125" bestFit="1" customWidth="1"/>
    <col min="14604" max="14604" width="11.5703125" bestFit="1" customWidth="1"/>
    <col min="14605" max="14605" width="44.5703125" bestFit="1" customWidth="1"/>
    <col min="14606" max="14606" width="15.42578125" bestFit="1" customWidth="1"/>
    <col min="14607" max="14607" width="29.85546875" bestFit="1" customWidth="1"/>
    <col min="14608" max="14608" width="9.140625" bestFit="1" customWidth="1"/>
    <col min="14609" max="14609" width="24" bestFit="1" customWidth="1"/>
    <col min="14610" max="14610" width="14.42578125" bestFit="1" customWidth="1"/>
    <col min="14611" max="14611" width="12.7109375" bestFit="1" customWidth="1"/>
    <col min="14612" max="14612" width="34.42578125" bestFit="1" customWidth="1"/>
    <col min="14613" max="14613" width="14.140625" bestFit="1" customWidth="1"/>
    <col min="14614" max="14618" width="12.85546875" bestFit="1" customWidth="1"/>
    <col min="14619" max="14619" width="10.140625" bestFit="1" customWidth="1"/>
    <col min="14849" max="14849" width="23.85546875" customWidth="1"/>
    <col min="14850" max="14850" width="11.5703125" bestFit="1" customWidth="1"/>
    <col min="14851" max="14851" width="11.28515625" bestFit="1" customWidth="1"/>
    <col min="14852" max="14852" width="106.7109375" bestFit="1" customWidth="1"/>
    <col min="14853" max="14853" width="15.5703125" bestFit="1" customWidth="1"/>
    <col min="14854" max="14854" width="16.140625" bestFit="1" customWidth="1"/>
    <col min="14855" max="14855" width="117.140625" bestFit="1" customWidth="1"/>
    <col min="14856" max="14856" width="21.140625" bestFit="1" customWidth="1"/>
    <col min="14857" max="14857" width="15.42578125" bestFit="1" customWidth="1"/>
    <col min="14858" max="14858" width="11.140625" bestFit="1" customWidth="1"/>
    <col min="14859" max="14859" width="16.5703125" bestFit="1" customWidth="1"/>
    <col min="14860" max="14860" width="11.5703125" bestFit="1" customWidth="1"/>
    <col min="14861" max="14861" width="44.5703125" bestFit="1" customWidth="1"/>
    <col min="14862" max="14862" width="15.42578125" bestFit="1" customWidth="1"/>
    <col min="14863" max="14863" width="29.85546875" bestFit="1" customWidth="1"/>
    <col min="14864" max="14864" width="9.140625" bestFit="1" customWidth="1"/>
    <col min="14865" max="14865" width="24" bestFit="1" customWidth="1"/>
    <col min="14866" max="14866" width="14.42578125" bestFit="1" customWidth="1"/>
    <col min="14867" max="14867" width="12.7109375" bestFit="1" customWidth="1"/>
    <col min="14868" max="14868" width="34.42578125" bestFit="1" customWidth="1"/>
    <col min="14869" max="14869" width="14.140625" bestFit="1" customWidth="1"/>
    <col min="14870" max="14874" width="12.85546875" bestFit="1" customWidth="1"/>
    <col min="14875" max="14875" width="10.140625" bestFit="1" customWidth="1"/>
    <col min="15105" max="15105" width="23.85546875" customWidth="1"/>
    <col min="15106" max="15106" width="11.5703125" bestFit="1" customWidth="1"/>
    <col min="15107" max="15107" width="11.28515625" bestFit="1" customWidth="1"/>
    <col min="15108" max="15108" width="106.7109375" bestFit="1" customWidth="1"/>
    <col min="15109" max="15109" width="15.5703125" bestFit="1" customWidth="1"/>
    <col min="15110" max="15110" width="16.140625" bestFit="1" customWidth="1"/>
    <col min="15111" max="15111" width="117.140625" bestFit="1" customWidth="1"/>
    <col min="15112" max="15112" width="21.140625" bestFit="1" customWidth="1"/>
    <col min="15113" max="15113" width="15.42578125" bestFit="1" customWidth="1"/>
    <col min="15114" max="15114" width="11.140625" bestFit="1" customWidth="1"/>
    <col min="15115" max="15115" width="16.5703125" bestFit="1" customWidth="1"/>
    <col min="15116" max="15116" width="11.5703125" bestFit="1" customWidth="1"/>
    <col min="15117" max="15117" width="44.5703125" bestFit="1" customWidth="1"/>
    <col min="15118" max="15118" width="15.42578125" bestFit="1" customWidth="1"/>
    <col min="15119" max="15119" width="29.85546875" bestFit="1" customWidth="1"/>
    <col min="15120" max="15120" width="9.140625" bestFit="1" customWidth="1"/>
    <col min="15121" max="15121" width="24" bestFit="1" customWidth="1"/>
    <col min="15122" max="15122" width="14.42578125" bestFit="1" customWidth="1"/>
    <col min="15123" max="15123" width="12.7109375" bestFit="1" customWidth="1"/>
    <col min="15124" max="15124" width="34.42578125" bestFit="1" customWidth="1"/>
    <col min="15125" max="15125" width="14.140625" bestFit="1" customWidth="1"/>
    <col min="15126" max="15130" width="12.85546875" bestFit="1" customWidth="1"/>
    <col min="15131" max="15131" width="10.140625" bestFit="1" customWidth="1"/>
    <col min="15361" max="15361" width="23.85546875" customWidth="1"/>
    <col min="15362" max="15362" width="11.5703125" bestFit="1" customWidth="1"/>
    <col min="15363" max="15363" width="11.28515625" bestFit="1" customWidth="1"/>
    <col min="15364" max="15364" width="106.7109375" bestFit="1" customWidth="1"/>
    <col min="15365" max="15365" width="15.5703125" bestFit="1" customWidth="1"/>
    <col min="15366" max="15366" width="16.140625" bestFit="1" customWidth="1"/>
    <col min="15367" max="15367" width="117.140625" bestFit="1" customWidth="1"/>
    <col min="15368" max="15368" width="21.140625" bestFit="1" customWidth="1"/>
    <col min="15369" max="15369" width="15.42578125" bestFit="1" customWidth="1"/>
    <col min="15370" max="15370" width="11.140625" bestFit="1" customWidth="1"/>
    <col min="15371" max="15371" width="16.5703125" bestFit="1" customWidth="1"/>
    <col min="15372" max="15372" width="11.5703125" bestFit="1" customWidth="1"/>
    <col min="15373" max="15373" width="44.5703125" bestFit="1" customWidth="1"/>
    <col min="15374" max="15374" width="15.42578125" bestFit="1" customWidth="1"/>
    <col min="15375" max="15375" width="29.85546875" bestFit="1" customWidth="1"/>
    <col min="15376" max="15376" width="9.140625" bestFit="1" customWidth="1"/>
    <col min="15377" max="15377" width="24" bestFit="1" customWidth="1"/>
    <col min="15378" max="15378" width="14.42578125" bestFit="1" customWidth="1"/>
    <col min="15379" max="15379" width="12.7109375" bestFit="1" customWidth="1"/>
    <col min="15380" max="15380" width="34.42578125" bestFit="1" customWidth="1"/>
    <col min="15381" max="15381" width="14.140625" bestFit="1" customWidth="1"/>
    <col min="15382" max="15386" width="12.85546875" bestFit="1" customWidth="1"/>
    <col min="15387" max="15387" width="10.140625" bestFit="1" customWidth="1"/>
    <col min="15617" max="15617" width="23.85546875" customWidth="1"/>
    <col min="15618" max="15618" width="11.5703125" bestFit="1" customWidth="1"/>
    <col min="15619" max="15619" width="11.28515625" bestFit="1" customWidth="1"/>
    <col min="15620" max="15620" width="106.7109375" bestFit="1" customWidth="1"/>
    <col min="15621" max="15621" width="15.5703125" bestFit="1" customWidth="1"/>
    <col min="15622" max="15622" width="16.140625" bestFit="1" customWidth="1"/>
    <col min="15623" max="15623" width="117.140625" bestFit="1" customWidth="1"/>
    <col min="15624" max="15624" width="21.140625" bestFit="1" customWidth="1"/>
    <col min="15625" max="15625" width="15.42578125" bestFit="1" customWidth="1"/>
    <col min="15626" max="15626" width="11.140625" bestFit="1" customWidth="1"/>
    <col min="15627" max="15627" width="16.5703125" bestFit="1" customWidth="1"/>
    <col min="15628" max="15628" width="11.5703125" bestFit="1" customWidth="1"/>
    <col min="15629" max="15629" width="44.5703125" bestFit="1" customWidth="1"/>
    <col min="15630" max="15630" width="15.42578125" bestFit="1" customWidth="1"/>
    <col min="15631" max="15631" width="29.85546875" bestFit="1" customWidth="1"/>
    <col min="15632" max="15632" width="9.140625" bestFit="1" customWidth="1"/>
    <col min="15633" max="15633" width="24" bestFit="1" customWidth="1"/>
    <col min="15634" max="15634" width="14.42578125" bestFit="1" customWidth="1"/>
    <col min="15635" max="15635" width="12.7109375" bestFit="1" customWidth="1"/>
    <col min="15636" max="15636" width="34.42578125" bestFit="1" customWidth="1"/>
    <col min="15637" max="15637" width="14.140625" bestFit="1" customWidth="1"/>
    <col min="15638" max="15642" width="12.85546875" bestFit="1" customWidth="1"/>
    <col min="15643" max="15643" width="10.140625" bestFit="1" customWidth="1"/>
    <col min="15873" max="15873" width="23.85546875" customWidth="1"/>
    <col min="15874" max="15874" width="11.5703125" bestFit="1" customWidth="1"/>
    <col min="15875" max="15875" width="11.28515625" bestFit="1" customWidth="1"/>
    <col min="15876" max="15876" width="106.7109375" bestFit="1" customWidth="1"/>
    <col min="15877" max="15877" width="15.5703125" bestFit="1" customWidth="1"/>
    <col min="15878" max="15878" width="16.140625" bestFit="1" customWidth="1"/>
    <col min="15879" max="15879" width="117.140625" bestFit="1" customWidth="1"/>
    <col min="15880" max="15880" width="21.140625" bestFit="1" customWidth="1"/>
    <col min="15881" max="15881" width="15.42578125" bestFit="1" customWidth="1"/>
    <col min="15882" max="15882" width="11.140625" bestFit="1" customWidth="1"/>
    <col min="15883" max="15883" width="16.5703125" bestFit="1" customWidth="1"/>
    <col min="15884" max="15884" width="11.5703125" bestFit="1" customWidth="1"/>
    <col min="15885" max="15885" width="44.5703125" bestFit="1" customWidth="1"/>
    <col min="15886" max="15886" width="15.42578125" bestFit="1" customWidth="1"/>
    <col min="15887" max="15887" width="29.85546875" bestFit="1" customWidth="1"/>
    <col min="15888" max="15888" width="9.140625" bestFit="1" customWidth="1"/>
    <col min="15889" max="15889" width="24" bestFit="1" customWidth="1"/>
    <col min="15890" max="15890" width="14.42578125" bestFit="1" customWidth="1"/>
    <col min="15891" max="15891" width="12.7109375" bestFit="1" customWidth="1"/>
    <col min="15892" max="15892" width="34.42578125" bestFit="1" customWidth="1"/>
    <col min="15893" max="15893" width="14.140625" bestFit="1" customWidth="1"/>
    <col min="15894" max="15898" width="12.85546875" bestFit="1" customWidth="1"/>
    <col min="15899" max="15899" width="10.140625" bestFit="1" customWidth="1"/>
    <col min="16129" max="16129" width="23.85546875" customWidth="1"/>
    <col min="16130" max="16130" width="11.5703125" bestFit="1" customWidth="1"/>
    <col min="16131" max="16131" width="11.28515625" bestFit="1" customWidth="1"/>
    <col min="16132" max="16132" width="106.7109375" bestFit="1" customWidth="1"/>
    <col min="16133" max="16133" width="15.5703125" bestFit="1" customWidth="1"/>
    <col min="16134" max="16134" width="16.140625" bestFit="1" customWidth="1"/>
    <col min="16135" max="16135" width="117.140625" bestFit="1" customWidth="1"/>
    <col min="16136" max="16136" width="21.140625" bestFit="1" customWidth="1"/>
    <col min="16137" max="16137" width="15.42578125" bestFit="1" customWidth="1"/>
    <col min="16138" max="16138" width="11.140625" bestFit="1" customWidth="1"/>
    <col min="16139" max="16139" width="16.5703125" bestFit="1" customWidth="1"/>
    <col min="16140" max="16140" width="11.5703125" bestFit="1" customWidth="1"/>
    <col min="16141" max="16141" width="44.5703125" bestFit="1" customWidth="1"/>
    <col min="16142" max="16142" width="15.42578125" bestFit="1" customWidth="1"/>
    <col min="16143" max="16143" width="29.85546875" bestFit="1" customWidth="1"/>
    <col min="16144" max="16144" width="9.140625" bestFit="1" customWidth="1"/>
    <col min="16145" max="16145" width="24" bestFit="1" customWidth="1"/>
    <col min="16146" max="16146" width="14.42578125" bestFit="1" customWidth="1"/>
    <col min="16147" max="16147" width="12.7109375" bestFit="1" customWidth="1"/>
    <col min="16148" max="16148" width="34.42578125" bestFit="1" customWidth="1"/>
    <col min="16149" max="16149" width="14.140625" bestFit="1" customWidth="1"/>
    <col min="16150" max="16154" width="12.85546875" bestFit="1" customWidth="1"/>
    <col min="16155" max="16155" width="10.140625" bestFit="1" customWidth="1"/>
  </cols>
  <sheetData>
    <row r="1" spans="1:30">
      <c r="A1" t="s">
        <v>138</v>
      </c>
      <c r="B1" t="s">
        <v>139</v>
      </c>
      <c r="C1" t="s">
        <v>140</v>
      </c>
      <c r="D1" t="s">
        <v>141</v>
      </c>
      <c r="E1" t="s">
        <v>142</v>
      </c>
      <c r="F1" t="s">
        <v>143</v>
      </c>
      <c r="G1" t="s">
        <v>144</v>
      </c>
      <c r="H1" t="s">
        <v>145</v>
      </c>
      <c r="I1" t="s">
        <v>146</v>
      </c>
      <c r="J1" t="s">
        <v>147</v>
      </c>
      <c r="K1" t="s">
        <v>148</v>
      </c>
      <c r="L1" t="s">
        <v>149</v>
      </c>
      <c r="M1" t="s">
        <v>150</v>
      </c>
      <c r="N1" t="s">
        <v>151</v>
      </c>
      <c r="O1" t="s">
        <v>152</v>
      </c>
      <c r="P1" t="s">
        <v>29</v>
      </c>
      <c r="Q1" t="s">
        <v>153</v>
      </c>
      <c r="R1" t="s">
        <v>154</v>
      </c>
      <c r="S1" t="s">
        <v>155</v>
      </c>
      <c r="T1" t="s">
        <v>156</v>
      </c>
      <c r="U1" s="206" t="s">
        <v>157</v>
      </c>
      <c r="V1" t="s">
        <v>158</v>
      </c>
      <c r="W1" t="s">
        <v>159</v>
      </c>
      <c r="X1" t="s">
        <v>160</v>
      </c>
      <c r="Y1" t="s">
        <v>161</v>
      </c>
      <c r="Z1" t="s">
        <v>162</v>
      </c>
      <c r="AA1" t="s">
        <v>23</v>
      </c>
      <c r="AB1" t="s">
        <v>163</v>
      </c>
      <c r="AC1" t="s">
        <v>164</v>
      </c>
      <c r="AD1" t="s">
        <v>165</v>
      </c>
    </row>
    <row r="2" spans="1:30">
      <c r="A2" t="s">
        <v>166</v>
      </c>
      <c r="B2" t="s">
        <v>167</v>
      </c>
      <c r="C2">
        <v>2024</v>
      </c>
      <c r="D2" t="s">
        <v>168</v>
      </c>
      <c r="E2" t="s">
        <v>169</v>
      </c>
      <c r="F2" t="s">
        <v>170</v>
      </c>
      <c r="G2" t="s">
        <v>88</v>
      </c>
      <c r="H2" t="s">
        <v>87</v>
      </c>
      <c r="I2" t="s">
        <v>171</v>
      </c>
      <c r="J2" t="s">
        <v>172</v>
      </c>
      <c r="K2" t="s">
        <v>173</v>
      </c>
      <c r="L2" t="s">
        <v>174</v>
      </c>
      <c r="M2" t="s">
        <v>7</v>
      </c>
      <c r="N2" t="s">
        <v>169</v>
      </c>
      <c r="P2" t="s">
        <v>30</v>
      </c>
      <c r="Q2" t="s">
        <v>122</v>
      </c>
      <c r="R2" t="s">
        <v>175</v>
      </c>
      <c r="S2" t="s">
        <v>18</v>
      </c>
      <c r="T2" t="s">
        <v>1</v>
      </c>
      <c r="AA2" t="s">
        <v>24</v>
      </c>
      <c r="AB2" t="s">
        <v>176</v>
      </c>
    </row>
    <row r="3" spans="1:30">
      <c r="A3" t="s">
        <v>177</v>
      </c>
      <c r="B3" t="s">
        <v>167</v>
      </c>
      <c r="C3">
        <v>2024</v>
      </c>
      <c r="D3" t="s">
        <v>178</v>
      </c>
      <c r="E3" t="s">
        <v>179</v>
      </c>
      <c r="F3" t="s">
        <v>180</v>
      </c>
      <c r="G3" t="s">
        <v>136</v>
      </c>
      <c r="H3" t="s">
        <v>135</v>
      </c>
      <c r="I3" t="s">
        <v>171</v>
      </c>
      <c r="J3" t="s">
        <v>172</v>
      </c>
      <c r="K3" t="s">
        <v>173</v>
      </c>
      <c r="L3" t="s">
        <v>174</v>
      </c>
      <c r="M3" t="s">
        <v>7</v>
      </c>
      <c r="N3" t="s">
        <v>179</v>
      </c>
      <c r="P3" t="s">
        <v>30</v>
      </c>
      <c r="Q3" t="s">
        <v>137</v>
      </c>
      <c r="R3" t="s">
        <v>175</v>
      </c>
      <c r="S3" t="s">
        <v>18</v>
      </c>
      <c r="T3" t="s">
        <v>1</v>
      </c>
      <c r="AA3" t="s">
        <v>24</v>
      </c>
      <c r="AB3" t="s">
        <v>176</v>
      </c>
    </row>
    <row r="8" spans="1:30">
      <c r="K8" s="87"/>
    </row>
    <row r="9" spans="1:30">
      <c r="K9" s="87"/>
    </row>
    <row r="10" spans="1:30">
      <c r="K10" s="87"/>
    </row>
    <row r="11" spans="1:30">
      <c r="K11" s="87"/>
    </row>
    <row r="12" spans="1:30">
      <c r="K12" s="87"/>
    </row>
    <row r="13" spans="1:30">
      <c r="K13" s="87"/>
    </row>
    <row r="14" spans="1:30">
      <c r="K14" s="87"/>
    </row>
    <row r="15" spans="1:30">
      <c r="K15" s="87"/>
    </row>
    <row r="16" spans="1:30">
      <c r="K16" s="87"/>
    </row>
    <row r="17" spans="11:11">
      <c r="K17" s="87"/>
    </row>
    <row r="18" spans="11:11">
      <c r="K18" s="87"/>
    </row>
    <row r="19" spans="11:11">
      <c r="K19" s="87"/>
    </row>
    <row r="20" spans="11:11">
      <c r="K20" s="87"/>
    </row>
    <row r="21" spans="11:11">
      <c r="K21" s="87"/>
    </row>
    <row r="22" spans="11:11">
      <c r="K22" s="87"/>
    </row>
  </sheetData>
  <sheetProtection sheet="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9" ma:contentTypeDescription="Create a new document." ma:contentTypeScope="" ma:versionID="75cd9021c9125a3bd7d8125bef4006c7">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b73c22fbea7052edf361664806e4d601"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47b9035-bfaa-496f-9a16-30a0f0d9472e">7DR7PURN2K6E-1907286870-43176</_dlc_DocId>
    <lcf76f155ced4ddcb4097134ff3c332f xmlns="f9d2ff12-e453-4800-a97f-bc3a967f3f7f">
      <Terms xmlns="http://schemas.microsoft.com/office/infopath/2007/PartnerControls"/>
    </lcf76f155ced4ddcb4097134ff3c332f>
    <TaxCatchAll xmlns="447b9035-bfaa-496f-9a16-30a0f0d9472e" xsi:nil="true"/>
    <_Flow_SignoffStatus xmlns="f9d2ff12-e453-4800-a97f-bc3a967f3f7f" xsi:nil="true"/>
    <_dlc_DocIdUrl xmlns="447b9035-bfaa-496f-9a16-30a0f0d9472e">
      <Url>https://unhcr365.sharepoint.com/teams/DSPR-PPMT/_layouts/15/DocIdRedir.aspx?ID=7DR7PURN2K6E-1907286870-43176</Url>
      <Description>7DR7PURN2K6E-1907286870-43176</Description>
    </_dlc_DocIdUrl>
  </documentManagement>
</p:properties>
</file>

<file path=customXml/itemProps1.xml><?xml version="1.0" encoding="utf-8"?>
<ds:datastoreItem xmlns:ds="http://schemas.openxmlformats.org/officeDocument/2006/customXml" ds:itemID="{9A5FE9F3-66D4-4092-A543-F041A766208A}"/>
</file>

<file path=customXml/itemProps2.xml><?xml version="1.0" encoding="utf-8"?>
<ds:datastoreItem xmlns:ds="http://schemas.openxmlformats.org/officeDocument/2006/customXml" ds:itemID="{F8089AA8-24AF-4471-AE59-56A5C485E2AC}"/>
</file>

<file path=customXml/itemProps3.xml><?xml version="1.0" encoding="utf-8"?>
<ds:datastoreItem xmlns:ds="http://schemas.openxmlformats.org/officeDocument/2006/customXml" ds:itemID="{DE167D8F-F06C-469E-A3E2-54EF61D50437}"/>
</file>

<file path=customXml/itemProps4.xml><?xml version="1.0" encoding="utf-8"?>
<ds:datastoreItem xmlns:ds="http://schemas.openxmlformats.org/officeDocument/2006/customXml" ds:itemID="{71326EE6-BAEF-4D15-8C84-A50FF72E65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Collins</dc:creator>
  <cp:keywords/>
  <dc:description/>
  <cp:lastModifiedBy/>
  <cp:revision/>
  <dcterms:created xsi:type="dcterms:W3CDTF">2022-11-13T16:48:45Z</dcterms:created>
  <dcterms:modified xsi:type="dcterms:W3CDTF">2024-02-27T12:06:01Z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_dlc_DocIdItemGuid">
    <vt:lpwstr>5ff2838e-6726-430d-8355-4839bd7f1dde</vt:lpwstr>
  </property>
  <property fmtid="{D5CDD505-2E9C-101B-9397-08002B2CF9AE}" pid="4" name="MediaServiceImageTags">
    <vt:lpwstr/>
  </property>
</Properties>
</file>